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 firstSheet="18" activeTab="2"/>
  </bookViews>
  <sheets>
    <sheet name="сводная" sheetId="1" r:id="rId1"/>
    <sheet name="ИЗУМРУД " sheetId="4" r:id="rId2"/>
    <sheet name="ИЗУМРУД  (2)" sheetId="5" r:id="rId3"/>
    <sheet name="ИЗУМРУД  (3)" sheetId="6" r:id="rId4"/>
    <sheet name="ИЗУМРУД  (4)" sheetId="7" r:id="rId5"/>
    <sheet name="ИЗУМРУД  (5)" sheetId="8" r:id="rId6"/>
    <sheet name="ИЗУМРУД  (6)" sheetId="9" r:id="rId7"/>
    <sheet name="СОЛНЕЧНАЯ " sheetId="10" r:id="rId8"/>
    <sheet name="СОЛНЕЧНАЯ1" sheetId="11" r:id="rId9"/>
    <sheet name="СОЛНЕЧНАЯ2 " sheetId="12" r:id="rId10"/>
    <sheet name="СОЛНЕЧНАЯ3" sheetId="13" r:id="rId11"/>
    <sheet name="СОЛНЕЧНАЯ4" sheetId="14" r:id="rId12"/>
    <sheet name="СОЛНЕЧНАЯ5" sheetId="15" r:id="rId13"/>
    <sheet name="РОЗОВАЯ1" sheetId="16" r:id="rId14"/>
    <sheet name="РОЗОВАЯ1 (2)" sheetId="17" r:id="rId15"/>
    <sheet name="РОЗОВАЯ1 (3)" sheetId="18" r:id="rId16"/>
    <sheet name="РОЗОВАЯ1 (4)" sheetId="19" r:id="rId17"/>
    <sheet name="РОЗОВАЯ1 (5)" sheetId="20" r:id="rId18"/>
    <sheet name="РОЗОВАЯ1 (6)" sheetId="21" r:id="rId19"/>
    <sheet name="Вед.АЧР" sheetId="22" r:id="rId20"/>
    <sheet name="Вед.АЧР (2)" sheetId="23" r:id="rId21"/>
    <sheet name="Вед.АЧР (3)" sheetId="24" r:id="rId22"/>
    <sheet name="Вед.АЧР(4)" sheetId="25" r:id="rId23"/>
    <sheet name="Вед.АЧР (5)" sheetId="26" r:id="rId24"/>
    <sheet name="Вед.АЧР(6)" sheetId="27" r:id="rId25"/>
  </sheets>
  <externalReferences>
    <externalReference r:id="rId26"/>
    <externalReference r:id="rId27"/>
    <externalReference r:id="rId28"/>
  </externalReferences>
  <definedNames>
    <definedName name="cellsCmpKoef" localSheetId="20">[1]Control!#REF!</definedName>
    <definedName name="cellsCmpKoef" localSheetId="21">[1]Control!#REF!</definedName>
    <definedName name="cellsCmpKoef" localSheetId="23">[1]Control!#REF!</definedName>
    <definedName name="cellsCmpKoef" localSheetId="22">[1]Control!#REF!</definedName>
    <definedName name="cellsCmpKoef" localSheetId="24">[1]Control!#REF!</definedName>
    <definedName name="cellsCmpKoef" localSheetId="2">[1]Control!#REF!</definedName>
    <definedName name="cellsCmpKoef" localSheetId="3">[1]Control!#REF!</definedName>
    <definedName name="cellsCmpKoef" localSheetId="4">[1]Control!#REF!</definedName>
    <definedName name="cellsCmpKoef" localSheetId="5">[1]Control!#REF!</definedName>
    <definedName name="cellsCmpKoef" localSheetId="6">[1]Control!#REF!</definedName>
    <definedName name="cellsCmpKoef" localSheetId="14">[1]Control!#REF!</definedName>
    <definedName name="cellsCmpKoef" localSheetId="15">[1]Control!#REF!</definedName>
    <definedName name="cellsCmpKoef" localSheetId="16">[1]Control!#REF!</definedName>
    <definedName name="cellsCmpKoef" localSheetId="17">[1]Control!#REF!</definedName>
    <definedName name="cellsCmpKoef" localSheetId="18">[1]Control!#REF!</definedName>
    <definedName name="cellsCmpKoef" localSheetId="8">[1]Control!#REF!</definedName>
    <definedName name="cellsCmpKoef" localSheetId="9">[1]Control!#REF!</definedName>
    <definedName name="cellsCmpKoef" localSheetId="10">[1]Control!#REF!</definedName>
    <definedName name="cellsCmpKoef" localSheetId="11">[1]Control!#REF!</definedName>
    <definedName name="cellsCmpKoef" localSheetId="12">[1]Control!#REF!</definedName>
    <definedName name="cellsCmpKoef">[1]Control!#REF!</definedName>
    <definedName name="cellsComplex" localSheetId="20">[1]Control!#REF!</definedName>
    <definedName name="cellsComplex" localSheetId="21">[1]Control!#REF!</definedName>
    <definedName name="cellsComplex" localSheetId="23">[1]Control!#REF!</definedName>
    <definedName name="cellsComplex" localSheetId="22">[1]Control!#REF!</definedName>
    <definedName name="cellsComplex" localSheetId="24">[1]Control!#REF!</definedName>
    <definedName name="cellsComplex" localSheetId="2">[1]Control!#REF!</definedName>
    <definedName name="cellsComplex" localSheetId="3">[1]Control!#REF!</definedName>
    <definedName name="cellsComplex" localSheetId="4">[1]Control!#REF!</definedName>
    <definedName name="cellsComplex" localSheetId="5">[1]Control!#REF!</definedName>
    <definedName name="cellsComplex" localSheetId="6">[1]Control!#REF!</definedName>
    <definedName name="cellsComplex" localSheetId="14">[1]Control!#REF!</definedName>
    <definedName name="cellsComplex" localSheetId="15">[1]Control!#REF!</definedName>
    <definedName name="cellsComplex" localSheetId="16">[1]Control!#REF!</definedName>
    <definedName name="cellsComplex" localSheetId="17">[1]Control!#REF!</definedName>
    <definedName name="cellsComplex" localSheetId="18">[1]Control!#REF!</definedName>
    <definedName name="cellsComplex" localSheetId="8">[1]Control!#REF!</definedName>
    <definedName name="cellsComplex" localSheetId="9">[1]Control!#REF!</definedName>
    <definedName name="cellsComplex" localSheetId="10">[1]Control!#REF!</definedName>
    <definedName name="cellsComplex" localSheetId="11">[1]Control!#REF!</definedName>
    <definedName name="cellsComplex" localSheetId="12">[1]Control!#REF!</definedName>
    <definedName name="cellsComplex">[1]Control!#REF!</definedName>
    <definedName name="cellsDiference" localSheetId="20">[1]Control!#REF!</definedName>
    <definedName name="cellsDiference" localSheetId="21">[1]Control!#REF!</definedName>
    <definedName name="cellsDiference" localSheetId="23">[1]Control!#REF!</definedName>
    <definedName name="cellsDiference" localSheetId="22">[1]Control!#REF!</definedName>
    <definedName name="cellsDiference" localSheetId="24">[1]Control!#REF!</definedName>
    <definedName name="cellsDiference" localSheetId="2">[1]Control!#REF!</definedName>
    <definedName name="cellsDiference" localSheetId="3">[1]Control!#REF!</definedName>
    <definedName name="cellsDiference" localSheetId="4">[1]Control!#REF!</definedName>
    <definedName name="cellsDiference" localSheetId="5">[1]Control!#REF!</definedName>
    <definedName name="cellsDiference" localSheetId="6">[1]Control!#REF!</definedName>
    <definedName name="cellsDiference" localSheetId="14">[1]Control!#REF!</definedName>
    <definedName name="cellsDiference" localSheetId="15">[1]Control!#REF!</definedName>
    <definedName name="cellsDiference" localSheetId="16">[1]Control!#REF!</definedName>
    <definedName name="cellsDiference" localSheetId="17">[1]Control!#REF!</definedName>
    <definedName name="cellsDiference" localSheetId="18">[1]Control!#REF!</definedName>
    <definedName name="cellsDiference" localSheetId="8">[1]Control!#REF!</definedName>
    <definedName name="cellsDiference" localSheetId="9">[1]Control!#REF!</definedName>
    <definedName name="cellsDiference" localSheetId="10">[1]Control!#REF!</definedName>
    <definedName name="cellsDiference" localSheetId="11">[1]Control!#REF!</definedName>
    <definedName name="cellsDiference" localSheetId="12">[1]Control!#REF!</definedName>
    <definedName name="cellsDiference">[1]Control!#REF!</definedName>
    <definedName name="cellsDopRasxod" localSheetId="20">[1]Control!#REF!</definedName>
    <definedName name="cellsDopRasxod" localSheetId="21">[1]Control!#REF!</definedName>
    <definedName name="cellsDopRasxod" localSheetId="23">[1]Control!#REF!</definedName>
    <definedName name="cellsDopRasxod" localSheetId="22">[1]Control!#REF!</definedName>
    <definedName name="cellsDopRasxod" localSheetId="24">[1]Control!#REF!</definedName>
    <definedName name="cellsDopRasxod" localSheetId="2">[1]Control!#REF!</definedName>
    <definedName name="cellsDopRasxod" localSheetId="3">[1]Control!#REF!</definedName>
    <definedName name="cellsDopRasxod" localSheetId="4">[1]Control!#REF!</definedName>
    <definedName name="cellsDopRasxod" localSheetId="5">[1]Control!#REF!</definedName>
    <definedName name="cellsDopRasxod" localSheetId="6">[1]Control!#REF!</definedName>
    <definedName name="cellsDopRasxod" localSheetId="14">[1]Control!#REF!</definedName>
    <definedName name="cellsDopRasxod" localSheetId="15">[1]Control!#REF!</definedName>
    <definedName name="cellsDopRasxod" localSheetId="16">[1]Control!#REF!</definedName>
    <definedName name="cellsDopRasxod" localSheetId="17">[1]Control!#REF!</definedName>
    <definedName name="cellsDopRasxod" localSheetId="18">[1]Control!#REF!</definedName>
    <definedName name="cellsDopRasxod" localSheetId="8">[1]Control!#REF!</definedName>
    <definedName name="cellsDopRasxod" localSheetId="9">[1]Control!#REF!</definedName>
    <definedName name="cellsDopRasxod" localSheetId="10">[1]Control!#REF!</definedName>
    <definedName name="cellsDopRasxod" localSheetId="11">[1]Control!#REF!</definedName>
    <definedName name="cellsDopRasxod" localSheetId="12">[1]Control!#REF!</definedName>
    <definedName name="cellsDopRasxod">[1]Control!#REF!</definedName>
    <definedName name="cellsEnerg" localSheetId="20">[1]Control!#REF!</definedName>
    <definedName name="cellsEnerg" localSheetId="21">[1]Control!#REF!</definedName>
    <definedName name="cellsEnerg" localSheetId="23">[1]Control!#REF!</definedName>
    <definedName name="cellsEnerg" localSheetId="22">[1]Control!#REF!</definedName>
    <definedName name="cellsEnerg" localSheetId="24">[1]Control!#REF!</definedName>
    <definedName name="cellsEnerg" localSheetId="2">[1]Control!#REF!</definedName>
    <definedName name="cellsEnerg" localSheetId="3">[1]Control!#REF!</definedName>
    <definedName name="cellsEnerg" localSheetId="4">[1]Control!#REF!</definedName>
    <definedName name="cellsEnerg" localSheetId="5">[1]Control!#REF!</definedName>
    <definedName name="cellsEnerg" localSheetId="6">[1]Control!#REF!</definedName>
    <definedName name="cellsEnerg" localSheetId="14">[1]Control!#REF!</definedName>
    <definedName name="cellsEnerg" localSheetId="15">[1]Control!#REF!</definedName>
    <definedName name="cellsEnerg" localSheetId="16">[1]Control!#REF!</definedName>
    <definedName name="cellsEnerg" localSheetId="17">[1]Control!#REF!</definedName>
    <definedName name="cellsEnerg" localSheetId="18">[1]Control!#REF!</definedName>
    <definedName name="cellsEnerg" localSheetId="8">[1]Control!#REF!</definedName>
    <definedName name="cellsEnerg" localSheetId="9">[1]Control!#REF!</definedName>
    <definedName name="cellsEnerg" localSheetId="10">[1]Control!#REF!</definedName>
    <definedName name="cellsEnerg" localSheetId="11">[1]Control!#REF!</definedName>
    <definedName name="cellsEnerg" localSheetId="12">[1]Control!#REF!</definedName>
    <definedName name="cellsEnerg">[1]Control!#REF!</definedName>
    <definedName name="cellsIndicat1" localSheetId="20">[1]Control!#REF!</definedName>
    <definedName name="cellsIndicat1" localSheetId="21">[1]Control!#REF!</definedName>
    <definedName name="cellsIndicat1" localSheetId="23">[1]Control!#REF!</definedName>
    <definedName name="cellsIndicat1" localSheetId="22">[1]Control!#REF!</definedName>
    <definedName name="cellsIndicat1" localSheetId="24">[1]Control!#REF!</definedName>
    <definedName name="cellsIndicat1" localSheetId="2">[1]Control!#REF!</definedName>
    <definedName name="cellsIndicat1" localSheetId="3">[1]Control!#REF!</definedName>
    <definedName name="cellsIndicat1" localSheetId="4">[1]Control!#REF!</definedName>
    <definedName name="cellsIndicat1" localSheetId="5">[1]Control!#REF!</definedName>
    <definedName name="cellsIndicat1" localSheetId="6">[1]Control!#REF!</definedName>
    <definedName name="cellsIndicat1" localSheetId="14">[1]Control!#REF!</definedName>
    <definedName name="cellsIndicat1" localSheetId="15">[1]Control!#REF!</definedName>
    <definedName name="cellsIndicat1" localSheetId="16">[1]Control!#REF!</definedName>
    <definedName name="cellsIndicat1" localSheetId="17">[1]Control!#REF!</definedName>
    <definedName name="cellsIndicat1" localSheetId="18">[1]Control!#REF!</definedName>
    <definedName name="cellsIndicat1" localSheetId="8">[1]Control!#REF!</definedName>
    <definedName name="cellsIndicat1" localSheetId="9">[1]Control!#REF!</definedName>
    <definedName name="cellsIndicat1" localSheetId="10">[1]Control!#REF!</definedName>
    <definedName name="cellsIndicat1" localSheetId="11">[1]Control!#REF!</definedName>
    <definedName name="cellsIndicat1" localSheetId="12">[1]Control!#REF!</definedName>
    <definedName name="cellsIndicat1">[1]Control!#REF!</definedName>
    <definedName name="cellsIndicat2" localSheetId="20">[1]Control!#REF!</definedName>
    <definedName name="cellsIndicat2" localSheetId="21">[1]Control!#REF!</definedName>
    <definedName name="cellsIndicat2" localSheetId="23">[1]Control!#REF!</definedName>
    <definedName name="cellsIndicat2" localSheetId="22">[1]Control!#REF!</definedName>
    <definedName name="cellsIndicat2" localSheetId="24">[1]Control!#REF!</definedName>
    <definedName name="cellsIndicat2" localSheetId="2">[1]Control!#REF!</definedName>
    <definedName name="cellsIndicat2" localSheetId="3">[1]Control!#REF!</definedName>
    <definedName name="cellsIndicat2" localSheetId="4">[1]Control!#REF!</definedName>
    <definedName name="cellsIndicat2" localSheetId="5">[1]Control!#REF!</definedName>
    <definedName name="cellsIndicat2" localSheetId="6">[1]Control!#REF!</definedName>
    <definedName name="cellsIndicat2" localSheetId="14">[1]Control!#REF!</definedName>
    <definedName name="cellsIndicat2" localSheetId="15">[1]Control!#REF!</definedName>
    <definedName name="cellsIndicat2" localSheetId="16">[1]Control!#REF!</definedName>
    <definedName name="cellsIndicat2" localSheetId="17">[1]Control!#REF!</definedName>
    <definedName name="cellsIndicat2" localSheetId="18">[1]Control!#REF!</definedName>
    <definedName name="cellsIndicat2" localSheetId="8">[1]Control!#REF!</definedName>
    <definedName name="cellsIndicat2" localSheetId="9">[1]Control!#REF!</definedName>
    <definedName name="cellsIndicat2" localSheetId="10">[1]Control!#REF!</definedName>
    <definedName name="cellsIndicat2" localSheetId="11">[1]Control!#REF!</definedName>
    <definedName name="cellsIndicat2" localSheetId="12">[1]Control!#REF!</definedName>
    <definedName name="cellsIndicat2">[1]Control!#REF!</definedName>
    <definedName name="cellsMonth" localSheetId="20">[1]Control!#REF!</definedName>
    <definedName name="cellsMonth" localSheetId="21">[1]Control!#REF!</definedName>
    <definedName name="cellsMonth" localSheetId="23">[1]Control!#REF!</definedName>
    <definedName name="cellsMonth" localSheetId="22">[1]Control!#REF!</definedName>
    <definedName name="cellsMonth" localSheetId="24">[1]Control!#REF!</definedName>
    <definedName name="cellsMonth" localSheetId="2">[1]Control!#REF!</definedName>
    <definedName name="cellsMonth" localSheetId="3">[1]Control!#REF!</definedName>
    <definedName name="cellsMonth" localSheetId="4">[1]Control!#REF!</definedName>
    <definedName name="cellsMonth" localSheetId="5">[1]Control!#REF!</definedName>
    <definedName name="cellsMonth" localSheetId="6">[1]Control!#REF!</definedName>
    <definedName name="cellsMonth" localSheetId="14">[1]Control!#REF!</definedName>
    <definedName name="cellsMonth" localSheetId="15">[1]Control!#REF!</definedName>
    <definedName name="cellsMonth" localSheetId="16">[1]Control!#REF!</definedName>
    <definedName name="cellsMonth" localSheetId="17">[1]Control!#REF!</definedName>
    <definedName name="cellsMonth" localSheetId="18">[1]Control!#REF!</definedName>
    <definedName name="cellsMonth" localSheetId="8">[1]Control!#REF!</definedName>
    <definedName name="cellsMonth" localSheetId="9">[1]Control!#REF!</definedName>
    <definedName name="cellsMonth" localSheetId="10">[1]Control!#REF!</definedName>
    <definedName name="cellsMonth" localSheetId="11">[1]Control!#REF!</definedName>
    <definedName name="cellsMonth" localSheetId="12">[1]Control!#REF!</definedName>
    <definedName name="cellsMonth">[1]Control!#REF!</definedName>
    <definedName name="cellsNameComplex" localSheetId="20">[1]Control!#REF!</definedName>
    <definedName name="cellsNameComplex" localSheetId="21">[1]Control!#REF!</definedName>
    <definedName name="cellsNameComplex" localSheetId="23">[1]Control!#REF!</definedName>
    <definedName name="cellsNameComplex" localSheetId="22">[1]Control!#REF!</definedName>
    <definedName name="cellsNameComplex" localSheetId="24">[1]Control!#REF!</definedName>
    <definedName name="cellsNameComplex" localSheetId="2">[1]Control!#REF!</definedName>
    <definedName name="cellsNameComplex" localSheetId="3">[1]Control!#REF!</definedName>
    <definedName name="cellsNameComplex" localSheetId="4">[1]Control!#REF!</definedName>
    <definedName name="cellsNameComplex" localSheetId="5">[1]Control!#REF!</definedName>
    <definedName name="cellsNameComplex" localSheetId="6">[1]Control!#REF!</definedName>
    <definedName name="cellsNameComplex" localSheetId="14">[1]Control!#REF!</definedName>
    <definedName name="cellsNameComplex" localSheetId="15">[1]Control!#REF!</definedName>
    <definedName name="cellsNameComplex" localSheetId="16">[1]Control!#REF!</definedName>
    <definedName name="cellsNameComplex" localSheetId="17">[1]Control!#REF!</definedName>
    <definedName name="cellsNameComplex" localSheetId="18">[1]Control!#REF!</definedName>
    <definedName name="cellsNameComplex" localSheetId="8">[1]Control!#REF!</definedName>
    <definedName name="cellsNameComplex" localSheetId="9">[1]Control!#REF!</definedName>
    <definedName name="cellsNameComplex" localSheetId="10">[1]Control!#REF!</definedName>
    <definedName name="cellsNameComplex" localSheetId="11">[1]Control!#REF!</definedName>
    <definedName name="cellsNameComplex" localSheetId="12">[1]Control!#REF!</definedName>
    <definedName name="cellsNameComplex">[1]Control!#REF!</definedName>
    <definedName name="cellsNmCount" localSheetId="20">[1]Control!#REF!</definedName>
    <definedName name="cellsNmCount" localSheetId="21">[1]Control!#REF!</definedName>
    <definedName name="cellsNmCount" localSheetId="23">[1]Control!#REF!</definedName>
    <definedName name="cellsNmCount" localSheetId="22">[1]Control!#REF!</definedName>
    <definedName name="cellsNmCount" localSheetId="24">[1]Control!#REF!</definedName>
    <definedName name="cellsNmCount" localSheetId="2">[1]Control!#REF!</definedName>
    <definedName name="cellsNmCount" localSheetId="3">[1]Control!#REF!</definedName>
    <definedName name="cellsNmCount" localSheetId="4">[1]Control!#REF!</definedName>
    <definedName name="cellsNmCount" localSheetId="5">[1]Control!#REF!</definedName>
    <definedName name="cellsNmCount" localSheetId="6">[1]Control!#REF!</definedName>
    <definedName name="cellsNmCount" localSheetId="14">[1]Control!#REF!</definedName>
    <definedName name="cellsNmCount" localSheetId="15">[1]Control!#REF!</definedName>
    <definedName name="cellsNmCount" localSheetId="16">[1]Control!#REF!</definedName>
    <definedName name="cellsNmCount" localSheetId="17">[1]Control!#REF!</definedName>
    <definedName name="cellsNmCount" localSheetId="18">[1]Control!#REF!</definedName>
    <definedName name="cellsNmCount" localSheetId="8">[1]Control!#REF!</definedName>
    <definedName name="cellsNmCount" localSheetId="9">[1]Control!#REF!</definedName>
    <definedName name="cellsNmCount" localSheetId="10">[1]Control!#REF!</definedName>
    <definedName name="cellsNmCount" localSheetId="11">[1]Control!#REF!</definedName>
    <definedName name="cellsNmCount" localSheetId="12">[1]Control!#REF!</definedName>
    <definedName name="cellsNmCount">[1]Control!#REF!</definedName>
    <definedName name="cellsScale" localSheetId="20">[1]Control!#REF!</definedName>
    <definedName name="cellsScale" localSheetId="21">[1]Control!#REF!</definedName>
    <definedName name="cellsScale" localSheetId="23">[1]Control!#REF!</definedName>
    <definedName name="cellsScale" localSheetId="22">[1]Control!#REF!</definedName>
    <definedName name="cellsScale" localSheetId="24">[1]Control!#REF!</definedName>
    <definedName name="cellsScale" localSheetId="2">[1]Control!#REF!</definedName>
    <definedName name="cellsScale" localSheetId="3">[1]Control!#REF!</definedName>
    <definedName name="cellsScale" localSheetId="4">[1]Control!#REF!</definedName>
    <definedName name="cellsScale" localSheetId="5">[1]Control!#REF!</definedName>
    <definedName name="cellsScale" localSheetId="6">[1]Control!#REF!</definedName>
    <definedName name="cellsScale" localSheetId="14">[1]Control!#REF!</definedName>
    <definedName name="cellsScale" localSheetId="15">[1]Control!#REF!</definedName>
    <definedName name="cellsScale" localSheetId="16">[1]Control!#REF!</definedName>
    <definedName name="cellsScale" localSheetId="17">[1]Control!#REF!</definedName>
    <definedName name="cellsScale" localSheetId="18">[1]Control!#REF!</definedName>
    <definedName name="cellsScale" localSheetId="8">[1]Control!#REF!</definedName>
    <definedName name="cellsScale" localSheetId="9">[1]Control!#REF!</definedName>
    <definedName name="cellsScale" localSheetId="10">[1]Control!#REF!</definedName>
    <definedName name="cellsScale" localSheetId="11">[1]Control!#REF!</definedName>
    <definedName name="cellsScale" localSheetId="12">[1]Control!#REF!</definedName>
    <definedName name="cellsScale">[1]Control!#REF!</definedName>
    <definedName name="cellsYear" localSheetId="20">[1]Control!#REF!</definedName>
    <definedName name="cellsYear" localSheetId="21">[1]Control!#REF!</definedName>
    <definedName name="cellsYear" localSheetId="23">[1]Control!#REF!</definedName>
    <definedName name="cellsYear" localSheetId="22">[1]Control!#REF!</definedName>
    <definedName name="cellsYear" localSheetId="24">[1]Control!#REF!</definedName>
    <definedName name="cellsYear" localSheetId="2">[1]Control!#REF!</definedName>
    <definedName name="cellsYear" localSheetId="3">[1]Control!#REF!</definedName>
    <definedName name="cellsYear" localSheetId="4">[1]Control!#REF!</definedName>
    <definedName name="cellsYear" localSheetId="5">[1]Control!#REF!</definedName>
    <definedName name="cellsYear" localSheetId="6">[1]Control!#REF!</definedName>
    <definedName name="cellsYear" localSheetId="14">[1]Control!#REF!</definedName>
    <definedName name="cellsYear" localSheetId="15">[1]Control!#REF!</definedName>
    <definedName name="cellsYear" localSheetId="16">[1]Control!#REF!</definedName>
    <definedName name="cellsYear" localSheetId="17">[1]Control!#REF!</definedName>
    <definedName name="cellsYear" localSheetId="18">[1]Control!#REF!</definedName>
    <definedName name="cellsYear" localSheetId="8">[1]Control!#REF!</definedName>
    <definedName name="cellsYear" localSheetId="9">[1]Control!#REF!</definedName>
    <definedName name="cellsYear" localSheetId="10">[1]Control!#REF!</definedName>
    <definedName name="cellsYear" localSheetId="11">[1]Control!#REF!</definedName>
    <definedName name="cellsYear" localSheetId="12">[1]Control!#REF!</definedName>
    <definedName name="cellsYear">[1]Control!#REF!</definedName>
    <definedName name="columnsDay" localSheetId="20">[1]Control!#REF!</definedName>
    <definedName name="columnsDay" localSheetId="21">[1]Control!#REF!</definedName>
    <definedName name="columnsDay" localSheetId="23">[1]Control!#REF!</definedName>
    <definedName name="columnsDay" localSheetId="22">[1]Control!#REF!</definedName>
    <definedName name="columnsDay" localSheetId="24">[1]Control!#REF!</definedName>
    <definedName name="columnsDay" localSheetId="2">[1]Control!#REF!</definedName>
    <definedName name="columnsDay" localSheetId="3">[1]Control!#REF!</definedName>
    <definedName name="columnsDay" localSheetId="4">[1]Control!#REF!</definedName>
    <definedName name="columnsDay" localSheetId="5">[1]Control!#REF!</definedName>
    <definedName name="columnsDay" localSheetId="6">[1]Control!#REF!</definedName>
    <definedName name="columnsDay" localSheetId="14">[1]Control!#REF!</definedName>
    <definedName name="columnsDay" localSheetId="15">[1]Control!#REF!</definedName>
    <definedName name="columnsDay" localSheetId="16">[1]Control!#REF!</definedName>
    <definedName name="columnsDay" localSheetId="17">[1]Control!#REF!</definedName>
    <definedName name="columnsDay" localSheetId="18">[1]Control!#REF!</definedName>
    <definedName name="columnsDay" localSheetId="8">[1]Control!#REF!</definedName>
    <definedName name="columnsDay" localSheetId="9">[1]Control!#REF!</definedName>
    <definedName name="columnsDay" localSheetId="10">[1]Control!#REF!</definedName>
    <definedName name="columnsDay" localSheetId="11">[1]Control!#REF!</definedName>
    <definedName name="columnsDay" localSheetId="12">[1]Control!#REF!</definedName>
    <definedName name="columnsDay">[1]Control!#REF!</definedName>
    <definedName name="columnsVDHolder" localSheetId="20">[1]Control!#REF!</definedName>
    <definedName name="columnsVDHolder" localSheetId="21">[1]Control!#REF!</definedName>
    <definedName name="columnsVDHolder" localSheetId="23">[1]Control!#REF!</definedName>
    <definedName name="columnsVDHolder" localSheetId="22">[1]Control!#REF!</definedName>
    <definedName name="columnsVDHolder" localSheetId="24">[1]Control!#REF!</definedName>
    <definedName name="columnsVDHolder" localSheetId="2">[1]Control!#REF!</definedName>
    <definedName name="columnsVDHolder" localSheetId="3">[1]Control!#REF!</definedName>
    <definedName name="columnsVDHolder" localSheetId="4">[1]Control!#REF!</definedName>
    <definedName name="columnsVDHolder" localSheetId="5">[1]Control!#REF!</definedName>
    <definedName name="columnsVDHolder" localSheetId="6">[1]Control!#REF!</definedName>
    <definedName name="columnsVDHolder" localSheetId="14">[1]Control!#REF!</definedName>
    <definedName name="columnsVDHolder" localSheetId="15">[1]Control!#REF!</definedName>
    <definedName name="columnsVDHolder" localSheetId="16">[1]Control!#REF!</definedName>
    <definedName name="columnsVDHolder" localSheetId="17">[1]Control!#REF!</definedName>
    <definedName name="columnsVDHolder" localSheetId="18">[1]Control!#REF!</definedName>
    <definedName name="columnsVDHolder" localSheetId="8">[1]Control!#REF!</definedName>
    <definedName name="columnsVDHolder" localSheetId="9">[1]Control!#REF!</definedName>
    <definedName name="columnsVDHolder" localSheetId="10">[1]Control!#REF!</definedName>
    <definedName name="columnsVDHolder" localSheetId="11">[1]Control!#REF!</definedName>
    <definedName name="columnsVDHolder" localSheetId="12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20">[1]Control!#REF!</definedName>
    <definedName name="nameSheet_Spisok" localSheetId="21">[1]Control!#REF!</definedName>
    <definedName name="nameSheet_Spisok" localSheetId="23">[1]Control!#REF!</definedName>
    <definedName name="nameSheet_Spisok" localSheetId="22">[1]Control!#REF!</definedName>
    <definedName name="nameSheet_Spisok" localSheetId="24">[1]Control!#REF!</definedName>
    <definedName name="nameSheet_Spisok" localSheetId="2">[1]Control!#REF!</definedName>
    <definedName name="nameSheet_Spisok" localSheetId="3">[1]Control!#REF!</definedName>
    <definedName name="nameSheet_Spisok" localSheetId="4">[1]Control!#REF!</definedName>
    <definedName name="nameSheet_Spisok" localSheetId="5">[1]Control!#REF!</definedName>
    <definedName name="nameSheet_Spisok" localSheetId="6">[1]Control!#REF!</definedName>
    <definedName name="nameSheet_Spisok" localSheetId="14">[1]Control!#REF!</definedName>
    <definedName name="nameSheet_Spisok" localSheetId="15">[1]Control!#REF!</definedName>
    <definedName name="nameSheet_Spisok" localSheetId="16">[1]Control!#REF!</definedName>
    <definedName name="nameSheet_Spisok" localSheetId="17">[1]Control!#REF!</definedName>
    <definedName name="nameSheet_Spisok" localSheetId="18">[1]Control!#REF!</definedName>
    <definedName name="nameSheet_Spisok" localSheetId="8">[1]Control!#REF!</definedName>
    <definedName name="nameSheet_Spisok" localSheetId="9">[1]Control!#REF!</definedName>
    <definedName name="nameSheet_Spisok" localSheetId="10">[1]Control!#REF!</definedName>
    <definedName name="nameSheet_Spisok" localSheetId="11">[1]Control!#REF!</definedName>
    <definedName name="nameSheet_Spisok" localSheetId="12">[1]Control!#REF!</definedName>
    <definedName name="nameSheet_Spisok">[1]Control!#REF!</definedName>
    <definedName name="rowsDay" localSheetId="20">[1]Control!#REF!</definedName>
    <definedName name="rowsDay" localSheetId="21">[1]Control!#REF!</definedName>
    <definedName name="rowsDay" localSheetId="23">[1]Control!#REF!</definedName>
    <definedName name="rowsDay" localSheetId="22">[1]Control!#REF!</definedName>
    <definedName name="rowsDay" localSheetId="24">[1]Control!#REF!</definedName>
    <definedName name="rowsDay" localSheetId="2">[1]Control!#REF!</definedName>
    <definedName name="rowsDay" localSheetId="3">[1]Control!#REF!</definedName>
    <definedName name="rowsDay" localSheetId="4">[1]Control!#REF!</definedName>
    <definedName name="rowsDay" localSheetId="5">[1]Control!#REF!</definedName>
    <definedName name="rowsDay" localSheetId="6">[1]Control!#REF!</definedName>
    <definedName name="rowsDay" localSheetId="14">[1]Control!#REF!</definedName>
    <definedName name="rowsDay" localSheetId="15">[1]Control!#REF!</definedName>
    <definedName name="rowsDay" localSheetId="16">[1]Control!#REF!</definedName>
    <definedName name="rowsDay" localSheetId="17">[1]Control!#REF!</definedName>
    <definedName name="rowsDay" localSheetId="18">[1]Control!#REF!</definedName>
    <definedName name="rowsDay" localSheetId="8">[1]Control!#REF!</definedName>
    <definedName name="rowsDay" localSheetId="9">[1]Control!#REF!</definedName>
    <definedName name="rowsDay" localSheetId="10">[1]Control!#REF!</definedName>
    <definedName name="rowsDay" localSheetId="11">[1]Control!#REF!</definedName>
    <definedName name="rowsDay" localSheetId="12">[1]Control!#REF!</definedName>
    <definedName name="rowsDay">[1]Control!#REF!</definedName>
    <definedName name="rowSpisok_beg" localSheetId="20">[1]Control!#REF!</definedName>
    <definedName name="rowSpisok_beg" localSheetId="21">[1]Control!#REF!</definedName>
    <definedName name="rowSpisok_beg" localSheetId="23">[1]Control!#REF!</definedName>
    <definedName name="rowSpisok_beg" localSheetId="22">[1]Control!#REF!</definedName>
    <definedName name="rowSpisok_beg" localSheetId="24">[1]Control!#REF!</definedName>
    <definedName name="rowSpisok_beg" localSheetId="2">[1]Control!#REF!</definedName>
    <definedName name="rowSpisok_beg" localSheetId="3">[1]Control!#REF!</definedName>
    <definedName name="rowSpisok_beg" localSheetId="4">[1]Control!#REF!</definedName>
    <definedName name="rowSpisok_beg" localSheetId="5">[1]Control!#REF!</definedName>
    <definedName name="rowSpisok_beg" localSheetId="6">[1]Control!#REF!</definedName>
    <definedName name="rowSpisok_beg" localSheetId="14">[1]Control!#REF!</definedName>
    <definedName name="rowSpisok_beg" localSheetId="15">[1]Control!#REF!</definedName>
    <definedName name="rowSpisok_beg" localSheetId="16">[1]Control!#REF!</definedName>
    <definedName name="rowSpisok_beg" localSheetId="17">[1]Control!#REF!</definedName>
    <definedName name="rowSpisok_beg" localSheetId="18">[1]Control!#REF!</definedName>
    <definedName name="rowSpisok_beg" localSheetId="8">[1]Control!#REF!</definedName>
    <definedName name="rowSpisok_beg" localSheetId="9">[1]Control!#REF!</definedName>
    <definedName name="rowSpisok_beg" localSheetId="10">[1]Control!#REF!</definedName>
    <definedName name="rowSpisok_beg" localSheetId="11">[1]Control!#REF!</definedName>
    <definedName name="rowSpisok_beg" localSheetId="12">[1]Control!#REF!</definedName>
    <definedName name="rowSpisok_beg">[1]Control!#REF!</definedName>
    <definedName name="rowsVDHolder" localSheetId="20">[1]Control!#REF!</definedName>
    <definedName name="rowsVDHolder" localSheetId="21">[1]Control!#REF!</definedName>
    <definedName name="rowsVDHolder" localSheetId="23">[1]Control!#REF!</definedName>
    <definedName name="rowsVDHolder" localSheetId="22">[1]Control!#REF!</definedName>
    <definedName name="rowsVDHolder" localSheetId="24">[1]Control!#REF!</definedName>
    <definedName name="rowsVDHolder" localSheetId="2">[1]Control!#REF!</definedName>
    <definedName name="rowsVDHolder" localSheetId="3">[1]Control!#REF!</definedName>
    <definedName name="rowsVDHolder" localSheetId="4">[1]Control!#REF!</definedName>
    <definedName name="rowsVDHolder" localSheetId="5">[1]Control!#REF!</definedName>
    <definedName name="rowsVDHolder" localSheetId="6">[1]Control!#REF!</definedName>
    <definedName name="rowsVDHolder" localSheetId="14">[1]Control!#REF!</definedName>
    <definedName name="rowsVDHolder" localSheetId="15">[1]Control!#REF!</definedName>
    <definedName name="rowsVDHolder" localSheetId="16">[1]Control!#REF!</definedName>
    <definedName name="rowsVDHolder" localSheetId="17">[1]Control!#REF!</definedName>
    <definedName name="rowsVDHolder" localSheetId="18">[1]Control!#REF!</definedName>
    <definedName name="rowsVDHolder" localSheetId="8">[1]Control!#REF!</definedName>
    <definedName name="rowsVDHolder" localSheetId="9">[1]Control!#REF!</definedName>
    <definedName name="rowsVDHolder" localSheetId="10">[1]Control!#REF!</definedName>
    <definedName name="rowsVDHolder" localSheetId="11">[1]Control!#REF!</definedName>
    <definedName name="rowsVDHolder" localSheetId="12">[1]Control!#REF!</definedName>
    <definedName name="rowsVDHolder">[1]Control!#REF!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4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13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18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11" hidden="1">{#N/A,#N/A,FALSE,"Мартюш";#N/A,#N/A,FALSE,"ЖБК"}</definedName>
    <definedName name="wrn.мартюш." localSheetId="12" hidden="1">{#N/A,#N/A,FALSE,"Мартюш";#N/A,#N/A,FALSE,"ЖБК"}</definedName>
    <definedName name="wrn.мартюш." hidden="1">{#N/A,#N/A,FALSE,"Мартюш";#N/A,#N/A,FALSE,"ЖБК"}</definedName>
    <definedName name="_xlnm.Print_Area" localSheetId="1">'ИЗУМРУД '!$A$1:$Z$74</definedName>
    <definedName name="_xlnm.Print_Area" localSheetId="2">'ИЗУМРУД  (2)'!$A$1:$Z$74</definedName>
    <definedName name="_xlnm.Print_Area" localSheetId="3">'ИЗУМРУД  (3)'!$A$1:$Z$74</definedName>
    <definedName name="_xlnm.Print_Area" localSheetId="4">'ИЗУМРУД  (4)'!$A$1:$Z$74</definedName>
    <definedName name="_xlnm.Print_Area" localSheetId="5">'ИЗУМРУД  (5)'!$A$1:$Z$74</definedName>
    <definedName name="_xlnm.Print_Area" localSheetId="6">'ИЗУМРУД  (6)'!$A$1:$Z$74</definedName>
    <definedName name="_xlnm.Print_Area" localSheetId="13">РОЗОВАЯ1!$A$1:$AD$74</definedName>
    <definedName name="_xlnm.Print_Area" localSheetId="14">'РОЗОВАЯ1 (2)'!$A$1:$AD$74</definedName>
    <definedName name="_xlnm.Print_Area" localSheetId="15">'РОЗОВАЯ1 (3)'!$A$1:$AD$74</definedName>
    <definedName name="_xlnm.Print_Area" localSheetId="16">'РОЗОВАЯ1 (4)'!$A$1:$AD$74</definedName>
    <definedName name="_xlnm.Print_Area" localSheetId="17">'РОЗОВАЯ1 (5)'!$A$1:$AD$74</definedName>
    <definedName name="_xlnm.Print_Area" localSheetId="18">'РОЗОВАЯ1 (6)'!$A$1:$AD$74</definedName>
    <definedName name="_xlnm.Print_Area" localSheetId="0">сводная!$A$1:$M$35</definedName>
    <definedName name="_xlnm.Print_Area" localSheetId="7">'СОЛНЕЧНАЯ '!$A$1:$AC$74</definedName>
    <definedName name="_xlnm.Print_Area" localSheetId="8">СОЛНЕЧНАЯ1!$A$1:$AC$74</definedName>
    <definedName name="_xlnm.Print_Area" localSheetId="9">'СОЛНЕЧНАЯ2 '!$A$1:$AC$74</definedName>
    <definedName name="_xlnm.Print_Area" localSheetId="10">СОЛНЕЧНАЯ3!$A$1:$AC$74</definedName>
    <definedName name="_xlnm.Print_Area" localSheetId="11">СОЛНЕЧНАЯ4!$A$1:$AC$74</definedName>
    <definedName name="_xlnm.Print_Area" localSheetId="12">СОЛНЕЧНАЯ5!$A$1:$AC$74</definedName>
    <definedName name="синарская1" localSheetId="20">[1]Control!#REF!</definedName>
    <definedName name="синарская1" localSheetId="21">[1]Control!#REF!</definedName>
    <definedName name="синарская1" localSheetId="23">[1]Control!#REF!</definedName>
    <definedName name="синарская1" localSheetId="22">[1]Control!#REF!</definedName>
    <definedName name="синарская1" localSheetId="24">[1]Control!#REF!</definedName>
    <definedName name="синарская1" localSheetId="2">[1]Control!#REF!</definedName>
    <definedName name="синарская1" localSheetId="3">[1]Control!#REF!</definedName>
    <definedName name="синарская1" localSheetId="4">[1]Control!#REF!</definedName>
    <definedName name="синарская1" localSheetId="5">[1]Control!#REF!</definedName>
    <definedName name="синарская1" localSheetId="6">[1]Control!#REF!</definedName>
    <definedName name="синарская1" localSheetId="14">[1]Control!#REF!</definedName>
    <definedName name="синарская1" localSheetId="15">[1]Control!#REF!</definedName>
    <definedName name="синарская1" localSheetId="16">[1]Control!#REF!</definedName>
    <definedName name="синарская1" localSheetId="17">[1]Control!#REF!</definedName>
    <definedName name="синарская1" localSheetId="18">[1]Control!#REF!</definedName>
    <definedName name="синарская1" localSheetId="8">[1]Control!#REF!</definedName>
    <definedName name="синарская1" localSheetId="9">[1]Control!#REF!</definedName>
    <definedName name="синарская1" localSheetId="10">[1]Control!#REF!</definedName>
    <definedName name="синарская1" localSheetId="11">[1]Control!#REF!</definedName>
    <definedName name="синарская1" localSheetId="12">[1]Control!#REF!</definedName>
    <definedName name="синарская1">[1]Control!#REF!</definedName>
    <definedName name="синарская2" localSheetId="20">[1]Control!#REF!</definedName>
    <definedName name="синарская2" localSheetId="21">[1]Control!#REF!</definedName>
    <definedName name="синарская2" localSheetId="23">[1]Control!#REF!</definedName>
    <definedName name="синарская2" localSheetId="22">[1]Control!#REF!</definedName>
    <definedName name="синарская2" localSheetId="24">[1]Control!#REF!</definedName>
    <definedName name="синарская2" localSheetId="2">[1]Control!#REF!</definedName>
    <definedName name="синарская2" localSheetId="3">[1]Control!#REF!</definedName>
    <definedName name="синарская2" localSheetId="4">[1]Control!#REF!</definedName>
    <definedName name="синарская2" localSheetId="5">[1]Control!#REF!</definedName>
    <definedName name="синарская2" localSheetId="6">[1]Control!#REF!</definedName>
    <definedName name="синарская2" localSheetId="14">[1]Control!#REF!</definedName>
    <definedName name="синарская2" localSheetId="15">[1]Control!#REF!</definedName>
    <definedName name="синарская2" localSheetId="16">[1]Control!#REF!</definedName>
    <definedName name="синарская2" localSheetId="17">[1]Control!#REF!</definedName>
    <definedName name="синарская2" localSheetId="18">[1]Control!#REF!</definedName>
    <definedName name="синарская2" localSheetId="8">[1]Control!#REF!</definedName>
    <definedName name="синарская2" localSheetId="9">[1]Control!#REF!</definedName>
    <definedName name="синарская2" localSheetId="10">[1]Control!#REF!</definedName>
    <definedName name="синарская2" localSheetId="11">[1]Control!#REF!</definedName>
    <definedName name="синарская2" localSheetId="12">[1]Control!#REF!</definedName>
    <definedName name="синарская2">[1]Control!#REF!</definedName>
  </definedNames>
  <calcPr calcId="124519"/>
</workbook>
</file>

<file path=xl/calcChain.xml><?xml version="1.0" encoding="utf-8"?>
<calcChain xmlns="http://schemas.openxmlformats.org/spreadsheetml/2006/main">
  <c r="N28" i="27"/>
  <c r="M28"/>
  <c r="L28"/>
  <c r="K28"/>
  <c r="N15"/>
  <c r="K15"/>
  <c r="N11"/>
  <c r="M11"/>
  <c r="L11"/>
  <c r="K11"/>
  <c r="N10"/>
  <c r="N19" s="1"/>
  <c r="M10"/>
  <c r="M19" s="1"/>
  <c r="L10"/>
  <c r="L19" s="1"/>
  <c r="K10"/>
  <c r="K19" s="1"/>
  <c r="N29" i="26"/>
  <c r="M29"/>
  <c r="L29"/>
  <c r="K29"/>
  <c r="N15"/>
  <c r="L15"/>
  <c r="N12"/>
  <c r="M12"/>
  <c r="L12"/>
  <c r="K12"/>
  <c r="N11"/>
  <c r="N20" s="1"/>
  <c r="M11"/>
  <c r="M20" s="1"/>
  <c r="L11"/>
  <c r="L20" s="1"/>
  <c r="K11"/>
  <c r="K20" s="1"/>
  <c r="N28" i="25"/>
  <c r="M28"/>
  <c r="L28"/>
  <c r="K28"/>
  <c r="N19"/>
  <c r="M19"/>
  <c r="L19"/>
  <c r="K19"/>
  <c r="N30" i="24"/>
  <c r="M30"/>
  <c r="L30"/>
  <c r="K30"/>
  <c r="N21"/>
  <c r="M21"/>
  <c r="L21"/>
  <c r="K21"/>
  <c r="N30" i="23"/>
  <c r="M30"/>
  <c r="L30"/>
  <c r="K30"/>
  <c r="N21"/>
  <c r="K17"/>
  <c r="L16"/>
  <c r="K16"/>
  <c r="M13"/>
  <c r="L13"/>
  <c r="K13"/>
  <c r="M12"/>
  <c r="M21" s="1"/>
  <c r="L12"/>
  <c r="L21" s="1"/>
  <c r="K12"/>
  <c r="K21" s="1"/>
  <c r="N30" i="22"/>
  <c r="M30"/>
  <c r="L30"/>
  <c r="K30"/>
  <c r="N17"/>
  <c r="K17"/>
  <c r="N13"/>
  <c r="M13"/>
  <c r="L13"/>
  <c r="K13"/>
  <c r="N12"/>
  <c r="N21" s="1"/>
  <c r="M12"/>
  <c r="M21" s="1"/>
  <c r="L12"/>
  <c r="L21" s="1"/>
  <c r="K12"/>
  <c r="K21" s="1"/>
  <c r="E71" i="21"/>
  <c r="M54"/>
  <c r="F54"/>
  <c r="M53"/>
  <c r="F53"/>
  <c r="T24"/>
  <c r="S24"/>
  <c r="Q24"/>
  <c r="P24"/>
  <c r="N24"/>
  <c r="M24"/>
  <c r="K24"/>
  <c r="J24"/>
  <c r="AB12"/>
  <c r="Z12"/>
  <c r="X12"/>
  <c r="V12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20"/>
  <c r="M54"/>
  <c r="F54"/>
  <c r="M53"/>
  <c r="F53"/>
  <c r="T24"/>
  <c r="S24"/>
  <c r="Q24"/>
  <c r="P24"/>
  <c r="N24"/>
  <c r="M24"/>
  <c r="K24"/>
  <c r="J24"/>
  <c r="AB12"/>
  <c r="Z12"/>
  <c r="X12"/>
  <c r="V12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9"/>
  <c r="M54"/>
  <c r="F54"/>
  <c r="M53"/>
  <c r="F53"/>
  <c r="T24"/>
  <c r="S24"/>
  <c r="Q24"/>
  <c r="P24"/>
  <c r="N24"/>
  <c r="M24"/>
  <c r="K24"/>
  <c r="J24"/>
  <c r="AB12"/>
  <c r="Z12"/>
  <c r="X12"/>
  <c r="V12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8"/>
  <c r="M54"/>
  <c r="F54"/>
  <c r="M53"/>
  <c r="F53"/>
  <c r="T24"/>
  <c r="S24"/>
  <c r="Q24"/>
  <c r="P24"/>
  <c r="N24"/>
  <c r="M24"/>
  <c r="K24"/>
  <c r="J24"/>
  <c r="AB12"/>
  <c r="Z12"/>
  <c r="X12"/>
  <c r="V12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E71" i="17"/>
  <c r="M54"/>
  <c r="F54"/>
  <c r="M53"/>
  <c r="F53"/>
  <c r="T24"/>
  <c r="S24"/>
  <c r="Q24"/>
  <c r="P24"/>
  <c r="N24"/>
  <c r="M24"/>
  <c r="K24"/>
  <c r="J24"/>
  <c r="AB12"/>
  <c r="Z12"/>
  <c r="X12"/>
  <c r="V12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6"/>
  <c r="F54"/>
  <c r="M53"/>
  <c r="F53"/>
  <c r="T24"/>
  <c r="S24"/>
  <c r="Q24"/>
  <c r="P24"/>
  <c r="N24"/>
  <c r="M24"/>
  <c r="K24"/>
  <c r="J24"/>
  <c r="AB12"/>
  <c r="Z12"/>
  <c r="X12"/>
  <c r="V12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5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3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2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1"/>
  <c r="F54"/>
  <c r="M53"/>
  <c r="F53"/>
  <c r="T24"/>
  <c r="S24"/>
  <c r="Q24"/>
  <c r="P24"/>
  <c r="N24"/>
  <c r="M24"/>
  <c r="K24"/>
  <c r="J24"/>
  <c r="AI15"/>
  <c r="AI16" s="1"/>
  <c r="AH14"/>
  <c r="AH13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0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T63" i="9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8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7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6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5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4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L29" i="1"/>
  <c r="K29"/>
  <c r="J29"/>
  <c r="I29"/>
  <c r="H29"/>
  <c r="G29"/>
  <c r="F29"/>
  <c r="E29"/>
  <c r="D29"/>
  <c r="C29"/>
  <c r="B29"/>
  <c r="M29" s="1"/>
  <c r="L28"/>
  <c r="K28"/>
  <c r="J28"/>
  <c r="I28"/>
  <c r="H28"/>
  <c r="G28"/>
  <c r="F28"/>
  <c r="E28"/>
  <c r="D28"/>
  <c r="C28"/>
  <c r="B28"/>
  <c r="M28" s="1"/>
  <c r="L27"/>
  <c r="K27"/>
  <c r="J27"/>
  <c r="I27"/>
  <c r="H27"/>
  <c r="G27"/>
  <c r="F27"/>
  <c r="E27"/>
  <c r="D27"/>
  <c r="C27"/>
  <c r="B27"/>
  <c r="M27" s="1"/>
  <c r="L26"/>
  <c r="K26"/>
  <c r="J26"/>
  <c r="I26"/>
  <c r="H26"/>
  <c r="G26"/>
  <c r="F26"/>
  <c r="E26"/>
  <c r="D26"/>
  <c r="C26"/>
  <c r="B26"/>
  <c r="M26" s="1"/>
  <c r="L25"/>
  <c r="K25"/>
  <c r="J25"/>
  <c r="I25"/>
  <c r="H25"/>
  <c r="G25"/>
  <c r="F25"/>
  <c r="E25"/>
  <c r="D25"/>
  <c r="C25"/>
  <c r="B25"/>
  <c r="M25" s="1"/>
  <c r="L24"/>
  <c r="K24"/>
  <c r="J24"/>
  <c r="I24"/>
  <c r="H24"/>
  <c r="G24"/>
  <c r="F24"/>
  <c r="E24"/>
  <c r="D24"/>
  <c r="C24"/>
  <c r="B24"/>
  <c r="M24" s="1"/>
  <c r="L23"/>
  <c r="K23"/>
  <c r="J23"/>
  <c r="I23"/>
  <c r="H23"/>
  <c r="G23"/>
  <c r="F23"/>
  <c r="E23"/>
  <c r="D23"/>
  <c r="C23"/>
  <c r="B23"/>
  <c r="M23" s="1"/>
  <c r="L22"/>
  <c r="K22"/>
  <c r="J22"/>
  <c r="I22"/>
  <c r="H22"/>
  <c r="G22"/>
  <c r="F22"/>
  <c r="E22"/>
  <c r="D22"/>
  <c r="C22"/>
  <c r="B22"/>
  <c r="M22" s="1"/>
  <c r="L21"/>
  <c r="K21"/>
  <c r="J21"/>
  <c r="I21"/>
  <c r="H21"/>
  <c r="G21"/>
  <c r="F21"/>
  <c r="E21"/>
  <c r="D21"/>
  <c r="C21"/>
  <c r="B21"/>
  <c r="M21" s="1"/>
  <c r="L20"/>
  <c r="K20"/>
  <c r="J20"/>
  <c r="I20"/>
  <c r="H20"/>
  <c r="G20"/>
  <c r="F20"/>
  <c r="E20"/>
  <c r="D20"/>
  <c r="C20"/>
  <c r="B20"/>
  <c r="M20" s="1"/>
  <c r="L19"/>
  <c r="K19"/>
  <c r="J19"/>
  <c r="I19"/>
  <c r="H19"/>
  <c r="G19"/>
  <c r="F19"/>
  <c r="E19"/>
  <c r="D19"/>
  <c r="C19"/>
  <c r="B19"/>
  <c r="M19" s="1"/>
  <c r="L18"/>
  <c r="K18"/>
  <c r="J18"/>
  <c r="I18"/>
  <c r="H18"/>
  <c r="G18"/>
  <c r="F18"/>
  <c r="E18"/>
  <c r="D18"/>
  <c r="C18"/>
  <c r="B18"/>
  <c r="M18" s="1"/>
  <c r="L17"/>
  <c r="K17"/>
  <c r="J17"/>
  <c r="I17"/>
  <c r="H17"/>
  <c r="G17"/>
  <c r="F17"/>
  <c r="E17"/>
  <c r="D17"/>
  <c r="C17"/>
  <c r="B17"/>
  <c r="M17" s="1"/>
  <c r="L16"/>
  <c r="K16"/>
  <c r="J16"/>
  <c r="I16"/>
  <c r="H16"/>
  <c r="G16"/>
  <c r="F16"/>
  <c r="E16"/>
  <c r="D16"/>
  <c r="C16"/>
  <c r="B16"/>
  <c r="M16" s="1"/>
  <c r="L15"/>
  <c r="K15"/>
  <c r="J15"/>
  <c r="I15"/>
  <c r="H15"/>
  <c r="G15"/>
  <c r="F15"/>
  <c r="E15"/>
  <c r="D15"/>
  <c r="C15"/>
  <c r="B15"/>
  <c r="M15" s="1"/>
  <c r="L14"/>
  <c r="K14"/>
  <c r="J14"/>
  <c r="I14"/>
  <c r="H14"/>
  <c r="G14"/>
  <c r="F14"/>
  <c r="E14"/>
  <c r="D14"/>
  <c r="C14"/>
  <c r="B14"/>
  <c r="M14" s="1"/>
  <c r="L13"/>
  <c r="K13"/>
  <c r="J13"/>
  <c r="I13"/>
  <c r="H13"/>
  <c r="G13"/>
  <c r="F13"/>
  <c r="E13"/>
  <c r="D13"/>
  <c r="C13"/>
  <c r="B13"/>
  <c r="M13" s="1"/>
  <c r="L12"/>
  <c r="K12"/>
  <c r="J12"/>
  <c r="I12"/>
  <c r="H12"/>
  <c r="G12"/>
  <c r="F12"/>
  <c r="E12"/>
  <c r="D12"/>
  <c r="C12"/>
  <c r="B12"/>
  <c r="M12" s="1"/>
  <c r="L11"/>
  <c r="K11"/>
  <c r="J11"/>
  <c r="I11"/>
  <c r="H11"/>
  <c r="G11"/>
  <c r="F11"/>
  <c r="E11"/>
  <c r="D11"/>
  <c r="C11"/>
  <c r="B11"/>
  <c r="M11" s="1"/>
  <c r="L10"/>
  <c r="K10"/>
  <c r="J10"/>
  <c r="I10"/>
  <c r="H10"/>
  <c r="G10"/>
  <c r="F10"/>
  <c r="E10"/>
  <c r="D10"/>
  <c r="C10"/>
  <c r="B10"/>
  <c r="M10" s="1"/>
  <c r="L9"/>
  <c r="K9"/>
  <c r="J9"/>
  <c r="I9"/>
  <c r="H9"/>
  <c r="G9"/>
  <c r="F9"/>
  <c r="E9"/>
  <c r="D9"/>
  <c r="C9"/>
  <c r="B9"/>
  <c r="M9" s="1"/>
  <c r="L8"/>
  <c r="K8"/>
  <c r="J8"/>
  <c r="I8"/>
  <c r="H8"/>
  <c r="G8"/>
  <c r="F8"/>
  <c r="E8"/>
  <c r="D8"/>
  <c r="C8"/>
  <c r="B8"/>
  <c r="M8" s="1"/>
  <c r="L7"/>
  <c r="K7"/>
  <c r="J7"/>
  <c r="I7"/>
  <c r="H7"/>
  <c r="G7"/>
  <c r="F7"/>
  <c r="E7"/>
  <c r="D7"/>
  <c r="C7"/>
  <c r="B7"/>
  <c r="M7" s="1"/>
  <c r="L6"/>
  <c r="K6"/>
  <c r="J6"/>
  <c r="I6"/>
  <c r="H6"/>
  <c r="G6"/>
  <c r="F6"/>
  <c r="E6"/>
  <c r="D6"/>
  <c r="C6"/>
  <c r="B6"/>
  <c r="M6" s="1"/>
  <c r="K66" i="21" l="1"/>
  <c r="N66"/>
  <c r="Q66"/>
  <c r="T66"/>
  <c r="W12"/>
  <c r="K63" s="1"/>
  <c r="K67" s="1"/>
  <c r="Y12"/>
  <c r="N63" s="1"/>
  <c r="N67" s="1"/>
  <c r="AA12"/>
  <c r="Q63" s="1"/>
  <c r="Q67" s="1"/>
  <c r="AC12"/>
  <c r="T63" s="1"/>
  <c r="T67" s="1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20"/>
  <c r="N66"/>
  <c r="Q66"/>
  <c r="T66"/>
  <c r="W12"/>
  <c r="K63" s="1"/>
  <c r="K67" s="1"/>
  <c r="Y12"/>
  <c r="N63" s="1"/>
  <c r="N67" s="1"/>
  <c r="AA12"/>
  <c r="Q63" s="1"/>
  <c r="Q67" s="1"/>
  <c r="AC12"/>
  <c r="T63" s="1"/>
  <c r="T67" s="1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9"/>
  <c r="N66"/>
  <c r="Q66"/>
  <c r="T66"/>
  <c r="W12"/>
  <c r="K63" s="1"/>
  <c r="K67" s="1"/>
  <c r="Y12"/>
  <c r="N63" s="1"/>
  <c r="N67" s="1"/>
  <c r="AA12"/>
  <c r="Q63" s="1"/>
  <c r="Q67" s="1"/>
  <c r="AC12"/>
  <c r="T63" s="1"/>
  <c r="T67" s="1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8"/>
  <c r="N66"/>
  <c r="Q66"/>
  <c r="T66"/>
  <c r="W12"/>
  <c r="K63" s="1"/>
  <c r="K67" s="1"/>
  <c r="Y12"/>
  <c r="N63" s="1"/>
  <c r="N67" s="1"/>
  <c r="AA12"/>
  <c r="Q63" s="1"/>
  <c r="Q67" s="1"/>
  <c r="AC12"/>
  <c r="T63" s="1"/>
  <c r="T67" s="1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7"/>
  <c r="N66"/>
  <c r="Q66"/>
  <c r="T66"/>
  <c r="W12"/>
  <c r="K63" s="1"/>
  <c r="K67" s="1"/>
  <c r="Y12"/>
  <c r="N63" s="1"/>
  <c r="N67" s="1"/>
  <c r="AA12"/>
  <c r="Q63" s="1"/>
  <c r="Q67" s="1"/>
  <c r="AC12"/>
  <c r="T63" s="1"/>
  <c r="T67" s="1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6"/>
  <c r="N66"/>
  <c r="Q66"/>
  <c r="T66"/>
  <c r="W12"/>
  <c r="K63" s="1"/>
  <c r="K67" s="1"/>
  <c r="Y12"/>
  <c r="N63" s="1"/>
  <c r="N67" s="1"/>
  <c r="AA12"/>
  <c r="Q63" s="1"/>
  <c r="Q67" s="1"/>
  <c r="AC12"/>
  <c r="T63" s="1"/>
  <c r="T67" s="1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5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4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3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2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0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R70" i="21" l="1"/>
  <c r="O70"/>
  <c r="L70"/>
  <c r="I70"/>
  <c r="T70"/>
  <c r="Q70"/>
  <c r="N70"/>
  <c r="K70"/>
  <c r="R70" i="20"/>
  <c r="O70"/>
  <c r="L70"/>
  <c r="I70"/>
  <c r="T70"/>
  <c r="Q70"/>
  <c r="N70"/>
  <c r="K70"/>
  <c r="R70" i="19"/>
  <c r="O70"/>
  <c r="L70"/>
  <c r="I70"/>
  <c r="T70"/>
  <c r="Q70"/>
  <c r="N70"/>
  <c r="K70"/>
  <c r="R70" i="18"/>
  <c r="O70"/>
  <c r="L70"/>
  <c r="I70"/>
  <c r="T70"/>
  <c r="Q70"/>
  <c r="N70"/>
  <c r="K70"/>
  <c r="R70" i="17"/>
  <c r="O70"/>
  <c r="L70"/>
  <c r="I70"/>
  <c r="T70"/>
  <c r="Q70"/>
  <c r="N70"/>
  <c r="K70"/>
  <c r="R70" i="16"/>
  <c r="O70"/>
  <c r="L70"/>
  <c r="I70"/>
  <c r="T70"/>
  <c r="Q70"/>
  <c r="N70"/>
  <c r="K70"/>
  <c r="R70" i="15"/>
  <c r="O70"/>
  <c r="L70"/>
  <c r="I70"/>
  <c r="T70"/>
  <c r="Q70"/>
  <c r="N70"/>
  <c r="K70"/>
  <c r="R70" i="14"/>
  <c r="O70"/>
  <c r="L70"/>
  <c r="I70"/>
  <c r="T70"/>
  <c r="Q70"/>
  <c r="N70"/>
  <c r="K70"/>
  <c r="R70" i="13"/>
  <c r="O70"/>
  <c r="L70"/>
  <c r="I70"/>
  <c r="T70"/>
  <c r="Q70"/>
  <c r="N70"/>
  <c r="K70"/>
  <c r="R70" i="12"/>
  <c r="O70"/>
  <c r="L70"/>
  <c r="I70"/>
  <c r="T70"/>
  <c r="Q70"/>
  <c r="N70"/>
  <c r="K70"/>
  <c r="R70" i="11"/>
  <c r="O70"/>
  <c r="L70"/>
  <c r="I70"/>
  <c r="T70"/>
  <c r="Q70"/>
  <c r="N70"/>
  <c r="K70"/>
  <c r="R70" i="10"/>
  <c r="O70"/>
  <c r="L70"/>
  <c r="I70"/>
  <c r="T70"/>
  <c r="Q70"/>
  <c r="N70"/>
  <c r="K70"/>
</calcChain>
</file>

<file path=xl/sharedStrings.xml><?xml version="1.0" encoding="utf-8"?>
<sst xmlns="http://schemas.openxmlformats.org/spreadsheetml/2006/main" count="4030" uniqueCount="210">
  <si>
    <t>Суточная ведомость контрольного замера  19.12.18г.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присоединениям, включенным в график временного отключения)</t>
  </si>
  <si>
    <t>ПС  Солнечная</t>
  </si>
  <si>
    <t>ПС "Розовая"</t>
  </si>
  <si>
    <t>ПС "Изумруд"</t>
  </si>
  <si>
    <t>час</t>
  </si>
  <si>
    <t>РП-ПМ №1 (яч.8)</t>
  </si>
  <si>
    <t>РП-ПМ №2  (яч.26)</t>
  </si>
  <si>
    <t>ТСН Компрессор-ный ф.1 (яч.5)</t>
  </si>
  <si>
    <t>Насосная-Рефт ф.1 (яч.27)</t>
  </si>
  <si>
    <t>ОФ-12 ф.1 (яч.19)</t>
  </si>
  <si>
    <t>ТП-12  (яч.28)</t>
  </si>
  <si>
    <t>ТП-37 ф.1 (яч.9)</t>
  </si>
  <si>
    <t>ТП-39 ф.2 (яч.8)</t>
  </si>
  <si>
    <t>ТП-28-1 (яч.1)</t>
  </si>
  <si>
    <t>ТП-28-2 (яч.11)</t>
  </si>
  <si>
    <t>Связи (яч.5)</t>
  </si>
  <si>
    <t>И Т О Г О</t>
  </si>
  <si>
    <t>МВт</t>
  </si>
  <si>
    <t>0</t>
  </si>
  <si>
    <t>Главный энергетик</t>
  </si>
  <si>
    <t>К.М.Бодовский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</si>
  <si>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19.12.18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</si>
  <si>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</si>
  <si>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</si>
  <si>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</si>
  <si>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</si>
  <si>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</si>
  <si>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</si>
  <si>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</si>
  <si>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</si>
  <si>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</si>
  <si>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</si>
  <si>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</si>
  <si>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</si>
  <si>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</si>
  <si>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</si>
  <si>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</si>
  <si>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</si>
  <si>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</si>
  <si>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</si>
  <si>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</si>
  <si>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</si>
  <si>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</si>
  <si>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</si>
  <si>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Для МРСК</t>
  </si>
  <si>
    <t>Qхх</t>
  </si>
  <si>
    <t>РПН</t>
  </si>
  <si>
    <t>№2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</si>
  <si>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</si>
  <si>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</si>
  <si>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</si>
  <si>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</si>
  <si>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</si>
  <si>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</si>
  <si>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</si>
  <si>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</si>
  <si>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</si>
  <si>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</si>
  <si>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</si>
  <si>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</si>
  <si>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</si>
  <si>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</si>
  <si>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</si>
  <si>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</si>
  <si>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</si>
  <si>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</si>
  <si>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</si>
  <si>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</si>
  <si>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</si>
  <si>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</si>
  <si>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</si>
  <si>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</si>
  <si>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</si>
  <si>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</si>
  <si>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</si>
  <si>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</si>
  <si>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</si>
  <si>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</si>
  <si>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</si>
  <si>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</si>
  <si>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</si>
  <si>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</si>
  <si>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</si>
  <si>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</si>
  <si>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</si>
  <si>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</si>
  <si>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Секисова М.К.</t>
  </si>
  <si>
    <t>ПРИМЕЧАНИЕ:                            + направление потока к шинам п/ст                               - направление потока от шин п/ст</t>
  </si>
  <si>
    <t>5 часов</t>
  </si>
  <si>
    <t>6 часов</t>
  </si>
  <si>
    <t>7 часов</t>
  </si>
  <si>
    <t>8 часов</t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</si>
  <si>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</si>
  <si>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</si>
  <si>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</si>
  <si>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</si>
  <si>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</si>
  <si>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</si>
  <si>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</si>
  <si>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</si>
  <si>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</si>
  <si>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</si>
  <si>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</si>
  <si>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</si>
  <si>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</si>
  <si>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19.12.18</t>
    </r>
  </si>
  <si>
    <t>35кВ</t>
  </si>
  <si>
    <t>10кВ</t>
  </si>
  <si>
    <t>№ 2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</si>
  <si>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</si>
  <si>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</si>
  <si>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</si>
  <si>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</si>
  <si>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</si>
  <si>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</si>
  <si>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</si>
  <si>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</si>
  <si>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</si>
  <si>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</si>
  <si>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</si>
  <si>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</si>
  <si>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</si>
  <si>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</si>
  <si>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</si>
  <si>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</si>
  <si>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</si>
  <si>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</si>
  <si>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</si>
  <si>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t>А</t>
  </si>
  <si>
    <t>Р</t>
  </si>
  <si>
    <t>tg</t>
  </si>
  <si>
    <t>cos</t>
  </si>
  <si>
    <t>Т1</t>
  </si>
  <si>
    <t>Т2</t>
  </si>
  <si>
    <t>средний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</si>
  <si>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Дата  19.12.18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</si>
  <si>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</si>
  <si>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</si>
  <si>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</si>
  <si>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</si>
  <si>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</si>
  <si>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</si>
  <si>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</si>
  <si>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</si>
  <si>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</si>
  <si>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</si>
  <si>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</si>
  <si>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</si>
  <si>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</si>
  <si>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</si>
  <si>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</si>
  <si>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Примечание: Трансформатор 110/35/6 кВ № 2 находится в ремонте</t>
  </si>
  <si>
    <t>Примечание: Трансформатор 110/35/6 кВ №2 находится в ремонте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</si>
  <si>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</si>
  <si>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</si>
  <si>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19 декабря 2018г.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</si>
  <si>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</si>
  <si>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</si>
  <si>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</si>
  <si>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</si>
  <si>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</si>
  <si>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</si>
  <si>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</si>
  <si>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</si>
  <si>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</si>
  <si>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</t>
  </si>
  <si>
    <t>-</t>
  </si>
  <si>
    <t>"Солнечная"</t>
  </si>
  <si>
    <t>яч.23 ТСН компрессорной-2</t>
  </si>
  <si>
    <t>яч.7 Подъем шахты К-1 (резерв)</t>
  </si>
  <si>
    <t xml:space="preserve">яч.31 Подъем шахты К-2 </t>
  </si>
  <si>
    <t>яч.33 ТП-21,ТП-22 - 2</t>
  </si>
  <si>
    <t>яч.12 Компрессорная - 1 (резерв)</t>
  </si>
  <si>
    <t xml:space="preserve">яч.22 Компрессорная-2 </t>
  </si>
  <si>
    <t>яч.8 РП-ПМ - 1 (резерв)</t>
  </si>
  <si>
    <t xml:space="preserve">яч.26 РП-ПМ - 2 </t>
  </si>
  <si>
    <t xml:space="preserve"> ПС 110 кВ</t>
  </si>
  <si>
    <t>"Розовая"</t>
  </si>
  <si>
    <t>яч.26  ОФ-12-2</t>
  </si>
  <si>
    <t>яч.15 ТП-48</t>
  </si>
  <si>
    <t>5 час.</t>
  </si>
  <si>
    <t>6 час.</t>
  </si>
  <si>
    <t>7 час.</t>
  </si>
  <si>
    <t>8 час.</t>
  </si>
  <si>
    <t xml:space="preserve">яч.12 Компрессорная - 1 </t>
  </si>
  <si>
    <t>яч.22 Компрессорная-2 (резерв)</t>
  </si>
  <si>
    <t>9 час.</t>
  </si>
  <si>
    <t>10 час.</t>
  </si>
  <si>
    <t>11 час.</t>
  </si>
  <si>
    <t>12 час.</t>
  </si>
  <si>
    <t>яч.4 ТП-37-2 (плановый ремонт)</t>
  </si>
  <si>
    <t>13 час.</t>
  </si>
  <si>
    <t>14 час.</t>
  </si>
  <si>
    <t>15 час.</t>
  </si>
  <si>
    <t>16 час.</t>
  </si>
  <si>
    <t>яч.7 Подъем шахты К-1(резерв)</t>
  </si>
  <si>
    <t xml:space="preserve">яч.12 Компрессорная -1 </t>
  </si>
  <si>
    <t>яч.22 Компрессорная-2  (резерв)</t>
  </si>
  <si>
    <t>яч.9 ТП-37-1 ( плановый ремонт)</t>
  </si>
  <si>
    <t>17 час.</t>
  </si>
  <si>
    <t>18 час.</t>
  </si>
  <si>
    <t>19 час.</t>
  </si>
  <si>
    <t>20 час.</t>
  </si>
  <si>
    <t>яч.12 Компрессорная -1 (резерв)</t>
  </si>
  <si>
    <t>яч.26 РП-ПМ - 2</t>
  </si>
  <si>
    <t>яч.4 ТП-37-2 (выведено в ремонт)</t>
  </si>
  <si>
    <t>21 час.</t>
  </si>
  <si>
    <t>22 час.</t>
  </si>
  <si>
    <t>23 час.</t>
  </si>
  <si>
    <t>24 час.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</si>
</sst>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color rgb="FF00B050"/>
      <name val="Arial Cyr"/>
      <family val="2"/>
      <charset val="204"/>
    </font>
    <font>
      <sz val="10"/>
      <color rgb="FFFF0000"/>
      <name val="Arial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4"/>
      <color rgb="FFFF0000"/>
      <name val="Arial Cyr"/>
      <charset val="204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rgb="FF00B050"/>
      <name val="Times New Roman"/>
      <family val="1"/>
    </font>
    <font>
      <sz val="12"/>
      <name val="Arial Cyr"/>
      <charset val="204"/>
    </font>
    <font>
      <b/>
      <sz val="10"/>
      <color rgb="FFC00000"/>
      <name val="Arial Cyr"/>
      <charset val="204"/>
    </font>
    <font>
      <sz val="10"/>
      <color rgb="FF7030A0"/>
      <name val="Times New Roman"/>
      <family val="1"/>
    </font>
    <font>
      <sz val="10"/>
      <color rgb="FF0070C0"/>
      <name val="Times New Roman"/>
      <family val="1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/>
    <xf numFmtId="0" fontId="5" fillId="0" borderId="2" xfId="0" applyFont="1" applyBorder="1"/>
    <xf numFmtId="1" fontId="5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vertical="top"/>
    </xf>
    <xf numFmtId="1" fontId="0" fillId="0" borderId="2" xfId="0" applyNumberFormat="1" applyFont="1" applyBorder="1"/>
    <xf numFmtId="164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2" xfId="0" applyFont="1" applyBorder="1"/>
    <xf numFmtId="0" fontId="0" fillId="0" borderId="0" xfId="0" applyFont="1"/>
    <xf numFmtId="0" fontId="0" fillId="0" borderId="0" xfId="0" applyProtection="1"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0" xfId="0" applyFont="1"/>
    <xf numFmtId="0" fontId="10" fillId="0" borderId="36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 indent="1"/>
    </xf>
    <xf numFmtId="164" fontId="9" fillId="0" borderId="38" xfId="0" applyNumberFormat="1" applyFont="1" applyFill="1" applyBorder="1" applyAlignment="1">
      <alignment horizontal="right" vertical="center" wrapText="1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 indent="1"/>
    </xf>
    <xf numFmtId="0" fontId="10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 inden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164" fontId="10" fillId="0" borderId="64" xfId="0" applyNumberFormat="1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6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>
      <alignment horizontal="left" vertical="center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 wrapText="1" indent="4"/>
    </xf>
    <xf numFmtId="0" fontId="10" fillId="0" borderId="61" xfId="0" applyFont="1" applyBorder="1" applyAlignment="1">
      <alignment horizontal="left" vertical="center" wrapText="1" indent="4"/>
    </xf>
    <xf numFmtId="49" fontId="10" fillId="0" borderId="63" xfId="0" applyNumberFormat="1" applyFont="1" applyBorder="1" applyAlignment="1">
      <alignment horizontal="left" vertical="center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>
      <alignment horizontal="left" vertical="center" wrapText="1" indent="4"/>
    </xf>
    <xf numFmtId="0" fontId="10" fillId="0" borderId="68" xfId="0" applyFont="1" applyBorder="1" applyAlignment="1">
      <alignment horizontal="left" vertical="center" wrapText="1" indent="4"/>
    </xf>
    <xf numFmtId="0" fontId="14" fillId="0" borderId="0" xfId="0" applyFont="1"/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15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164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65" fontId="10" fillId="0" borderId="29" xfId="0" applyNumberFormat="1" applyFont="1" applyBorder="1" applyAlignment="1">
      <alignment horizontal="center" vertical="center" wrapText="1"/>
    </xf>
    <xf numFmtId="165" fontId="10" fillId="0" borderId="57" xfId="0" quotePrefix="1" applyNumberFormat="1" applyFont="1" applyBorder="1" applyAlignment="1">
      <alignment horizontal="center" vertical="center" wrapText="1"/>
    </xf>
    <xf numFmtId="165" fontId="10" fillId="0" borderId="30" xfId="0" applyNumberFormat="1" applyFont="1" applyBorder="1" applyAlignment="1">
      <alignment horizontal="center" vertical="center" wrapText="1"/>
    </xf>
    <xf numFmtId="165" fontId="10" fillId="0" borderId="67" xfId="0" applyNumberFormat="1" applyFont="1" applyBorder="1" applyAlignment="1">
      <alignment horizontal="center" vertical="center" wrapText="1"/>
    </xf>
    <xf numFmtId="165" fontId="10" fillId="0" borderId="1" xfId="0" quotePrefix="1" applyNumberFormat="1" applyFont="1" applyBorder="1" applyAlignment="1">
      <alignment horizontal="center" vertical="center" wrapText="1"/>
    </xf>
    <xf numFmtId="165" fontId="10" fillId="0" borderId="70" xfId="0" applyNumberFormat="1" applyFont="1" applyBorder="1" applyAlignment="1">
      <alignment horizontal="center" vertical="center" wrapText="1"/>
    </xf>
    <xf numFmtId="0" fontId="10" fillId="0" borderId="58" xfId="0" quotePrefix="1" applyFont="1" applyBorder="1" applyAlignment="1">
      <alignment horizontal="center" vertical="center" wrapText="1"/>
    </xf>
    <xf numFmtId="0" fontId="10" fillId="0" borderId="44" xfId="0" quotePrefix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 indent="2"/>
    </xf>
    <xf numFmtId="0" fontId="17" fillId="0" borderId="11" xfId="0" applyFont="1" applyBorder="1" applyAlignment="1">
      <alignment horizontal="left" vertical="center" wrapText="1" indent="2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57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center" wrapText="1" indent="2"/>
    </xf>
    <xf numFmtId="0" fontId="17" fillId="0" borderId="38" xfId="0" applyFont="1" applyBorder="1" applyAlignment="1">
      <alignment horizontal="left" vertical="center" wrapText="1" indent="2"/>
    </xf>
    <xf numFmtId="164" fontId="10" fillId="0" borderId="58" xfId="0" applyNumberFormat="1" applyFont="1" applyBorder="1" applyAlignment="1">
      <alignment horizontal="center" vertical="center" wrapText="1"/>
    </xf>
    <xf numFmtId="164" fontId="10" fillId="0" borderId="37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 indent="2"/>
    </xf>
    <xf numFmtId="0" fontId="17" fillId="0" borderId="22" xfId="0" applyFont="1" applyBorder="1" applyAlignment="1">
      <alignment horizontal="left" vertical="center" wrapText="1" indent="2"/>
    </xf>
    <xf numFmtId="0" fontId="10" fillId="0" borderId="7" xfId="0" quotePrefix="1" applyFont="1" applyBorder="1" applyAlignment="1">
      <alignment horizontal="center" vertical="center" wrapText="1"/>
    </xf>
    <xf numFmtId="164" fontId="10" fillId="0" borderId="67" xfId="0" applyNumberFormat="1" applyFont="1" applyBorder="1" applyAlignment="1">
      <alignment horizontal="center" vertical="center"/>
    </xf>
    <xf numFmtId="0" fontId="23" fillId="0" borderId="13" xfId="0" quotePrefix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 applyAlignment="1" applyProtection="1">
      <alignment horizontal="right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39" xfId="0" applyFont="1" applyFill="1" applyBorder="1" applyAlignment="1" applyProtection="1">
      <alignment horizontal="center" vertical="center" wrapText="1"/>
      <protection locked="0"/>
    </xf>
    <xf numFmtId="164" fontId="25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164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2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164" fontId="10" fillId="0" borderId="47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  <protection locked="0"/>
    </xf>
    <xf numFmtId="164" fontId="10" fillId="0" borderId="48" xfId="0" applyNumberFormat="1" applyFont="1" applyBorder="1" applyAlignment="1" applyProtection="1">
      <alignment horizontal="center" vertical="center" wrapText="1"/>
      <protection locked="0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48" xfId="0" applyNumberFormat="1" applyFont="1" applyBorder="1" applyAlignment="1">
      <alignment horizontal="center" vertical="center" wrapText="1"/>
    </xf>
    <xf numFmtId="164" fontId="10" fillId="0" borderId="53" xfId="0" applyNumberFormat="1" applyFont="1" applyBorder="1" applyAlignment="1">
      <alignment horizontal="center" vertical="center" wrapText="1"/>
    </xf>
    <xf numFmtId="164" fontId="10" fillId="0" borderId="54" xfId="0" applyNumberFormat="1" applyFont="1" applyBorder="1" applyAlignment="1">
      <alignment horizontal="center"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4" fontId="10" fillId="0" borderId="56" xfId="0" applyNumberFormat="1" applyFont="1" applyBorder="1" applyAlignment="1">
      <alignment horizontal="center" vertical="center" wrapText="1"/>
    </xf>
    <xf numFmtId="164" fontId="10" fillId="0" borderId="52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center" vertical="center" wrapText="1"/>
    </xf>
    <xf numFmtId="164" fontId="10" fillId="0" borderId="60" xfId="0" applyNumberFormat="1" applyFont="1" applyBorder="1" applyAlignment="1">
      <alignment horizontal="center" vertical="center" wrapText="1"/>
    </xf>
    <xf numFmtId="164" fontId="10" fillId="0" borderId="61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horizontal="center" vertical="center" wrapText="1"/>
    </xf>
    <xf numFmtId="164" fontId="10" fillId="0" borderId="65" xfId="0" applyNumberFormat="1" applyFont="1" applyBorder="1" applyAlignment="1">
      <alignment horizontal="center" vertical="center" wrapText="1"/>
    </xf>
    <xf numFmtId="164" fontId="10" fillId="0" borderId="63" xfId="0" applyNumberFormat="1" applyFont="1" applyBorder="1" applyAlignment="1">
      <alignment horizontal="center" vertical="center" wrapText="1"/>
    </xf>
    <xf numFmtId="164" fontId="10" fillId="0" borderId="66" xfId="0" applyNumberFormat="1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2" fontId="10" fillId="0" borderId="64" xfId="0" applyNumberFormat="1" applyFont="1" applyBorder="1" applyAlignment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  <protection locked="0"/>
    </xf>
    <xf numFmtId="0" fontId="15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38" xfId="0" applyNumberFormat="1" applyFont="1" applyBorder="1" applyAlignment="1">
      <alignment horizontal="right" vertical="center" wrapText="1"/>
    </xf>
    <xf numFmtId="0" fontId="27" fillId="0" borderId="0" xfId="0" applyFont="1"/>
    <xf numFmtId="0" fontId="10" fillId="0" borderId="72" xfId="0" applyFont="1" applyFill="1" applyBorder="1" applyAlignment="1" applyProtection="1">
      <alignment horizontal="center" vertical="center" wrapText="1"/>
      <protection locked="0"/>
    </xf>
    <xf numFmtId="164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10" fillId="0" borderId="29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164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164" fontId="10" fillId="0" borderId="1" xfId="0" quotePrefix="1" applyNumberFormat="1" applyFont="1" applyBorder="1" applyAlignment="1">
      <alignment horizontal="center" vertical="center" wrapText="1"/>
    </xf>
    <xf numFmtId="164" fontId="10" fillId="0" borderId="70" xfId="0" applyNumberFormat="1" applyFont="1" applyBorder="1" applyAlignment="1">
      <alignment horizontal="center" vertical="center" wrapText="1"/>
    </xf>
    <xf numFmtId="164" fontId="10" fillId="0" borderId="67" xfId="0" applyNumberFormat="1" applyFont="1" applyBorder="1" applyAlignment="1">
      <alignment horizontal="center" vertical="center" wrapText="1"/>
    </xf>
    <xf numFmtId="164" fontId="10" fillId="0" borderId="68" xfId="0" applyNumberFormat="1" applyFont="1" applyBorder="1" applyAlignment="1">
      <alignment horizontal="center" vertical="center" wrapText="1"/>
    </xf>
    <xf numFmtId="164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2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4" xfId="0" applyFont="1" applyBorder="1"/>
    <xf numFmtId="0" fontId="0" fillId="0" borderId="3" xfId="0" applyBorder="1" applyAlignment="1">
      <alignment horizontal="left"/>
    </xf>
    <xf numFmtId="0" fontId="0" fillId="0" borderId="72" xfId="0" applyFont="1" applyBorder="1"/>
    <xf numFmtId="0" fontId="0" fillId="0" borderId="6" xfId="0" applyFont="1" applyBorder="1"/>
    <xf numFmtId="0" fontId="0" fillId="0" borderId="3" xfId="0" applyFont="1" applyBorder="1"/>
    <xf numFmtId="0" fontId="3" fillId="0" borderId="3" xfId="0" applyFont="1" applyBorder="1" applyAlignment="1">
      <alignment horizontal="left"/>
    </xf>
    <xf numFmtId="164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2" fontId="0" fillId="0" borderId="0" xfId="0" applyNumberFormat="1" applyFont="1"/>
    <xf numFmtId="49" fontId="33" fillId="0" borderId="0" xfId="0" applyNumberFormat="1" applyFont="1"/>
    <xf numFmtId="0" fontId="3" fillId="0" borderId="0" xfId="0" applyFont="1"/>
    <xf numFmtId="0" fontId="33" fillId="0" borderId="0" xfId="0" applyFont="1"/>
    <xf numFmtId="0" fontId="3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 indent="2"/>
    </xf>
    <xf numFmtId="0" fontId="17" fillId="0" borderId="57" xfId="0" applyFont="1" applyBorder="1" applyAlignment="1">
      <alignment horizontal="left" vertical="center" wrapText="1" indent="2"/>
    </xf>
    <xf numFmtId="0" fontId="17" fillId="0" borderId="30" xfId="0" applyFont="1" applyBorder="1" applyAlignment="1">
      <alignment horizontal="left" vertical="center" wrapText="1" indent="2"/>
    </xf>
    <xf numFmtId="0" fontId="17" fillId="0" borderId="37" xfId="0" applyFont="1" applyBorder="1" applyAlignment="1">
      <alignment horizontal="left" vertical="center" wrapText="1" indent="2"/>
    </xf>
    <xf numFmtId="0" fontId="17" fillId="0" borderId="58" xfId="0" applyFont="1" applyBorder="1" applyAlignment="1">
      <alignment horizontal="left" vertical="center" wrapText="1" indent="2"/>
    </xf>
    <xf numFmtId="0" fontId="17" fillId="0" borderId="38" xfId="0" applyFont="1" applyBorder="1" applyAlignment="1">
      <alignment horizontal="left" vertical="center" wrapText="1" indent="2"/>
    </xf>
    <xf numFmtId="0" fontId="17" fillId="0" borderId="42" xfId="0" applyFont="1" applyBorder="1" applyAlignment="1">
      <alignment horizontal="left" vertical="center" wrapText="1" indent="2"/>
    </xf>
    <xf numFmtId="0" fontId="17" fillId="0" borderId="44" xfId="0" applyFont="1" applyBorder="1" applyAlignment="1">
      <alignment horizontal="left" vertical="center" wrapText="1" indent="2"/>
    </xf>
    <xf numFmtId="0" fontId="17" fillId="0" borderId="43" xfId="0" applyFont="1" applyBorder="1" applyAlignment="1">
      <alignment horizontal="left" vertical="center" wrapText="1" indent="2"/>
    </xf>
    <xf numFmtId="0" fontId="17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 indent="4"/>
    </xf>
    <xf numFmtId="0" fontId="10" fillId="0" borderId="44" xfId="0" applyFont="1" applyBorder="1" applyAlignment="1">
      <alignment horizontal="left" vertical="center" wrapText="1" indent="4"/>
    </xf>
    <xf numFmtId="0" fontId="10" fillId="0" borderId="43" xfId="0" applyFont="1" applyBorder="1" applyAlignment="1">
      <alignment horizontal="left" vertical="center" wrapText="1" indent="4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 indent="4"/>
    </xf>
    <xf numFmtId="0" fontId="10" fillId="0" borderId="57" xfId="0" applyFont="1" applyBorder="1" applyAlignment="1">
      <alignment horizontal="left" vertical="center" wrapText="1" indent="4"/>
    </xf>
    <xf numFmtId="0" fontId="10" fillId="0" borderId="30" xfId="0" applyFont="1" applyBorder="1" applyAlignment="1">
      <alignment horizontal="left" vertical="center" wrapText="1" indent="4"/>
    </xf>
    <xf numFmtId="0" fontId="10" fillId="0" borderId="67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horizontal="left" vertical="center" wrapText="1" indent="4"/>
    </xf>
    <xf numFmtId="0" fontId="10" fillId="0" borderId="70" xfId="0" applyFont="1" applyBorder="1" applyAlignment="1">
      <alignment horizontal="left" vertical="center" wrapText="1" indent="4"/>
    </xf>
    <xf numFmtId="0" fontId="10" fillId="0" borderId="37" xfId="0" applyFont="1" applyBorder="1" applyAlignment="1">
      <alignment horizontal="left" vertical="center" wrapText="1" indent="4"/>
    </xf>
    <xf numFmtId="0" fontId="10" fillId="0" borderId="58" xfId="0" applyFont="1" applyBorder="1" applyAlignment="1">
      <alignment horizontal="left" vertical="center" wrapText="1" indent="4"/>
    </xf>
    <xf numFmtId="0" fontId="10" fillId="0" borderId="38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37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50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0" xfId="0" applyFont="1" applyBorder="1" applyAlignment="1">
      <alignment horizontal="center" vertical="center" textRotation="90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/>
    </xf>
    <xf numFmtId="0" fontId="17" fillId="0" borderId="4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8" xfId="0" applyFont="1" applyFill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0" fillId="0" borderId="38" xfId="0" applyFill="1" applyBorder="1"/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/>
    <xf numFmtId="0" fontId="10" fillId="0" borderId="3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Topol/Otchet/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&#1099;%20(&#1079;&#1080;&#1084;&#1072;%202018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ODS/&#1057;&#1090;&#1072;&#1096;&#1082;&#1077;&#1074;&#1080;&#1095;/&#1055;&#1072;&#1088;&#1072;&#1084;&#1077;&#1090;&#1088;&#1099;%20&#1055;&#1057;-&#1087;&#1086;&#1090;&#1088;&#1077;&#1073;&#1080;&#1090;&#1077;&#1083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вед.декабрь (2016г)аскуэ"/>
      <sheetName val="ИЗУМРУД "/>
      <sheetName val="ИЗУМРУД  (2)"/>
      <sheetName val="ИЗУМРУД  (3)"/>
      <sheetName val="ИЗУМРУД  (4)"/>
      <sheetName val="ИЗУМРУД  (5)"/>
      <sheetName val="ИЗУМРУД  (6)"/>
      <sheetName val="СОЛНЕЧНАЯ "/>
      <sheetName val="СОЛНЕЧНАЯ1"/>
      <sheetName val="СОЛНЕЧНАЯ2 "/>
      <sheetName val="СОЛНЕЧНАЯ3"/>
      <sheetName val="СОЛНЕЧНАЯ4"/>
      <sheetName val="СОЛНЕЧНАЯ5"/>
      <sheetName val="РОЗОВАЯ1"/>
      <sheetName val="РОЗОВАЯ1 (2)"/>
      <sheetName val="РОЗОВАЯ1 (3)"/>
      <sheetName val="РОЗОВАЯ1 (4)"/>
      <sheetName val="РОЗОВАЯ1 (5)"/>
      <sheetName val="РОЗОВАЯ1 (6)"/>
      <sheetName val="Ведомость замера (ОФ-12)"/>
      <sheetName val="Ведомость замера МРСК  "/>
      <sheetName val="Вед. замераМРСКобщ по уровн2016"/>
      <sheetName val="Ведомость замера Асгард"/>
      <sheetName val="Вед.замера Карягин"/>
      <sheetName val="Ведомость замера Уралкварц"/>
      <sheetName val="Ведомость замера ЗК свод."/>
      <sheetName val="Ведомость замера Грейс"/>
      <sheetName val="Ведомость замера Изумруд "/>
      <sheetName val="Ведомость замера Энергосфера"/>
      <sheetName val="Ведомость замера Новая"/>
      <sheetName val="Ведом. замера Уралпрогресс "/>
      <sheetName val="Ведомость замера Октава"/>
      <sheetName val="Ведомость замера Теплый дом"/>
      <sheetName val="Ведомость замера Лесное"/>
      <sheetName val="Ведомость замера Промэкология"/>
      <sheetName val="Ведомость замера Екатеринб-2000"/>
      <sheetName val="Ведомость Цех №5"/>
      <sheetName val="Ведомость замера Цех№5"/>
      <sheetName val="Ведомость замера ЭЛТЭК+Металлон"/>
      <sheetName val="Ведомость замера Цех 4"/>
      <sheetName val="Ведомость замера ЯКНО ц.21"/>
      <sheetName val="Ведомость замера РСУ"/>
      <sheetName val="Ведомость замера 0,4"/>
      <sheetName val="Ведомость замера Машмех"/>
      <sheetName val="Ведомость замера Шеспи-Урал"/>
      <sheetName val="Ведомость замера Полевской ДОЗ"/>
      <sheetName val="Ведомость замера МРУ"/>
      <sheetName val="МРУ-Свердловэнерго 0,4 снят (2)"/>
      <sheetName val="Вед.АЧР"/>
      <sheetName val="Вед.АЧР (2)"/>
      <sheetName val="Вед.АЧР (3)"/>
      <sheetName val="Вед.АЧР(4)"/>
      <sheetName val="Вед.АЧР (5)"/>
      <sheetName val="Вед.АЧР(6)"/>
      <sheetName val="Изумруд"/>
      <sheetName val="Солнечная 2"/>
      <sheetName val="Розовая"/>
      <sheetName val="Ведомость замера ПС"/>
      <sheetName val="Ведомость замера ПС (2)"/>
      <sheetName val="Ведомость замера ПС (3)"/>
      <sheetName val="сводная"/>
      <sheetName val="ЭПК"/>
      <sheetName val="ЭПК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E71" t="str">
            <v>Секисова М.К.</v>
          </cell>
        </row>
      </sheetData>
      <sheetData sheetId="14"/>
      <sheetData sheetId="15"/>
      <sheetData sheetId="16"/>
      <sheetData sheetId="17"/>
      <sheetData sheetId="18"/>
      <sheetData sheetId="19">
        <row r="5">
          <cell r="C5">
            <v>477</v>
          </cell>
          <cell r="G5">
            <v>1</v>
          </cell>
        </row>
        <row r="6">
          <cell r="C6">
            <v>476</v>
          </cell>
          <cell r="G6">
            <v>1</v>
          </cell>
        </row>
        <row r="7">
          <cell r="C7">
            <v>464</v>
          </cell>
          <cell r="G7">
            <v>1</v>
          </cell>
        </row>
        <row r="8">
          <cell r="C8">
            <v>449</v>
          </cell>
          <cell r="G8">
            <v>1</v>
          </cell>
        </row>
        <row r="9">
          <cell r="C9">
            <v>435</v>
          </cell>
          <cell r="G9">
            <v>1</v>
          </cell>
        </row>
        <row r="10">
          <cell r="C10">
            <v>214</v>
          </cell>
          <cell r="G10">
            <v>1</v>
          </cell>
        </row>
        <row r="11">
          <cell r="C11">
            <v>29</v>
          </cell>
          <cell r="G11">
            <v>1</v>
          </cell>
        </row>
        <row r="12">
          <cell r="C12">
            <v>29</v>
          </cell>
          <cell r="G12">
            <v>1</v>
          </cell>
        </row>
        <row r="13">
          <cell r="C13">
            <v>18</v>
          </cell>
          <cell r="G13">
            <v>1</v>
          </cell>
        </row>
        <row r="14">
          <cell r="C14">
            <v>0</v>
          </cell>
          <cell r="G14">
            <v>1</v>
          </cell>
        </row>
        <row r="15">
          <cell r="C15">
            <v>0</v>
          </cell>
          <cell r="G15">
            <v>1</v>
          </cell>
        </row>
        <row r="16">
          <cell r="C16">
            <v>0</v>
          </cell>
          <cell r="G16">
            <v>1</v>
          </cell>
        </row>
        <row r="17">
          <cell r="C17">
            <v>0</v>
          </cell>
          <cell r="G17">
            <v>1</v>
          </cell>
        </row>
        <row r="18">
          <cell r="C18">
            <v>0</v>
          </cell>
          <cell r="G18">
            <v>1</v>
          </cell>
        </row>
        <row r="19">
          <cell r="C19">
            <v>0</v>
          </cell>
          <cell r="G19">
            <v>1</v>
          </cell>
        </row>
        <row r="20">
          <cell r="C20">
            <v>0</v>
          </cell>
          <cell r="G20">
            <v>1</v>
          </cell>
        </row>
        <row r="21">
          <cell r="C21">
            <v>24</v>
          </cell>
          <cell r="G21">
            <v>1</v>
          </cell>
        </row>
        <row r="22">
          <cell r="C22">
            <v>49</v>
          </cell>
          <cell r="G22">
            <v>1</v>
          </cell>
        </row>
        <row r="23">
          <cell r="C23">
            <v>49</v>
          </cell>
          <cell r="G23">
            <v>1</v>
          </cell>
        </row>
        <row r="24">
          <cell r="C24">
            <v>49</v>
          </cell>
          <cell r="G24">
            <v>1</v>
          </cell>
        </row>
        <row r="25">
          <cell r="C25">
            <v>49</v>
          </cell>
          <cell r="G25">
            <v>1</v>
          </cell>
        </row>
        <row r="26">
          <cell r="C26">
            <v>49</v>
          </cell>
          <cell r="G26">
            <v>1</v>
          </cell>
        </row>
        <row r="27">
          <cell r="C27">
            <v>49</v>
          </cell>
          <cell r="G27">
            <v>1</v>
          </cell>
        </row>
        <row r="28">
          <cell r="C28">
            <v>49</v>
          </cell>
          <cell r="G28">
            <v>1</v>
          </cell>
        </row>
      </sheetData>
      <sheetData sheetId="20">
        <row r="7">
          <cell r="G7">
            <v>187</v>
          </cell>
          <cell r="M7">
            <v>101</v>
          </cell>
          <cell r="O7">
            <v>0</v>
          </cell>
          <cell r="Q7">
            <v>515</v>
          </cell>
        </row>
        <row r="8">
          <cell r="G8">
            <v>185</v>
          </cell>
          <cell r="M8">
            <v>101</v>
          </cell>
          <cell r="O8">
            <v>0</v>
          </cell>
          <cell r="Q8">
            <v>635</v>
          </cell>
        </row>
        <row r="9">
          <cell r="G9">
            <v>185</v>
          </cell>
          <cell r="M9">
            <v>101</v>
          </cell>
          <cell r="O9">
            <v>0</v>
          </cell>
          <cell r="Q9">
            <v>635</v>
          </cell>
        </row>
        <row r="10">
          <cell r="G10">
            <v>187</v>
          </cell>
          <cell r="M10">
            <v>101</v>
          </cell>
          <cell r="O10">
            <v>0</v>
          </cell>
          <cell r="Q10">
            <v>635</v>
          </cell>
        </row>
        <row r="11">
          <cell r="G11">
            <v>188</v>
          </cell>
          <cell r="M11">
            <v>101</v>
          </cell>
          <cell r="O11">
            <v>0</v>
          </cell>
          <cell r="Q11">
            <v>635</v>
          </cell>
        </row>
        <row r="12">
          <cell r="G12">
            <v>191</v>
          </cell>
          <cell r="M12">
            <v>113</v>
          </cell>
          <cell r="O12">
            <v>0</v>
          </cell>
          <cell r="Q12">
            <v>635</v>
          </cell>
        </row>
        <row r="13">
          <cell r="G13">
            <v>197</v>
          </cell>
          <cell r="M13">
            <v>101</v>
          </cell>
          <cell r="O13">
            <v>0</v>
          </cell>
          <cell r="Q13">
            <v>635</v>
          </cell>
        </row>
        <row r="14">
          <cell r="G14">
            <v>198</v>
          </cell>
          <cell r="M14">
            <v>101</v>
          </cell>
          <cell r="O14">
            <v>0</v>
          </cell>
          <cell r="Q14">
            <v>635</v>
          </cell>
        </row>
        <row r="15">
          <cell r="G15">
            <v>196</v>
          </cell>
          <cell r="M15">
            <v>101</v>
          </cell>
          <cell r="O15">
            <v>0</v>
          </cell>
          <cell r="Q15">
            <v>635</v>
          </cell>
        </row>
        <row r="16">
          <cell r="G16">
            <v>190</v>
          </cell>
          <cell r="M16">
            <v>101</v>
          </cell>
          <cell r="O16">
            <v>0</v>
          </cell>
          <cell r="Q16">
            <v>635</v>
          </cell>
        </row>
        <row r="17">
          <cell r="G17">
            <v>188</v>
          </cell>
          <cell r="M17">
            <v>101</v>
          </cell>
          <cell r="O17">
            <v>0</v>
          </cell>
          <cell r="Q17">
            <v>635</v>
          </cell>
        </row>
        <row r="18">
          <cell r="G18">
            <v>197</v>
          </cell>
          <cell r="M18">
            <v>101</v>
          </cell>
          <cell r="O18">
            <v>0</v>
          </cell>
          <cell r="Q18">
            <v>635</v>
          </cell>
        </row>
        <row r="19">
          <cell r="G19">
            <v>199</v>
          </cell>
          <cell r="M19">
            <v>113</v>
          </cell>
          <cell r="O19">
            <v>0</v>
          </cell>
          <cell r="Q19">
            <v>635</v>
          </cell>
        </row>
        <row r="20">
          <cell r="G20">
            <v>195</v>
          </cell>
          <cell r="M20">
            <v>101</v>
          </cell>
          <cell r="O20">
            <v>0</v>
          </cell>
          <cell r="Q20">
            <v>635</v>
          </cell>
        </row>
        <row r="21">
          <cell r="G21">
            <v>186</v>
          </cell>
          <cell r="M21">
            <v>101</v>
          </cell>
          <cell r="O21">
            <v>0</v>
          </cell>
          <cell r="Q21">
            <v>635</v>
          </cell>
        </row>
        <row r="22">
          <cell r="G22">
            <v>191</v>
          </cell>
          <cell r="M22">
            <v>101</v>
          </cell>
          <cell r="O22">
            <v>0</v>
          </cell>
          <cell r="Q22">
            <v>635</v>
          </cell>
        </row>
        <row r="23">
          <cell r="G23">
            <v>193</v>
          </cell>
          <cell r="M23">
            <v>101</v>
          </cell>
          <cell r="O23">
            <v>0</v>
          </cell>
          <cell r="Q23">
            <v>635</v>
          </cell>
        </row>
        <row r="24">
          <cell r="G24">
            <v>194</v>
          </cell>
          <cell r="M24">
            <v>89</v>
          </cell>
          <cell r="O24">
            <v>0</v>
          </cell>
          <cell r="Q24">
            <v>659</v>
          </cell>
        </row>
        <row r="25">
          <cell r="G25">
            <v>197</v>
          </cell>
          <cell r="M25">
            <v>101</v>
          </cell>
          <cell r="O25">
            <v>0</v>
          </cell>
          <cell r="Q25">
            <v>635</v>
          </cell>
        </row>
        <row r="26">
          <cell r="G26">
            <v>196</v>
          </cell>
          <cell r="M26">
            <v>89</v>
          </cell>
          <cell r="O26">
            <v>0</v>
          </cell>
          <cell r="Q26">
            <v>635</v>
          </cell>
        </row>
        <row r="27">
          <cell r="G27">
            <v>193</v>
          </cell>
          <cell r="M27">
            <v>101</v>
          </cell>
          <cell r="O27">
            <v>0</v>
          </cell>
          <cell r="Q27">
            <v>635</v>
          </cell>
        </row>
        <row r="28">
          <cell r="G28">
            <v>191</v>
          </cell>
          <cell r="M28">
            <v>89</v>
          </cell>
          <cell r="O28">
            <v>0</v>
          </cell>
          <cell r="Q28">
            <v>635</v>
          </cell>
        </row>
        <row r="29">
          <cell r="G29">
            <v>188</v>
          </cell>
          <cell r="M29">
            <v>101</v>
          </cell>
          <cell r="O29">
            <v>0</v>
          </cell>
          <cell r="Q29">
            <v>635</v>
          </cell>
        </row>
        <row r="30">
          <cell r="G30">
            <v>189</v>
          </cell>
          <cell r="M30">
            <v>89</v>
          </cell>
          <cell r="O30">
            <v>0</v>
          </cell>
          <cell r="Q30">
            <v>635</v>
          </cell>
        </row>
      </sheetData>
      <sheetData sheetId="21" refreshError="1"/>
      <sheetData sheetId="22" refreshError="1"/>
      <sheetData sheetId="23">
        <row r="14">
          <cell r="C14">
            <v>0</v>
          </cell>
          <cell r="G14">
            <v>20</v>
          </cell>
        </row>
        <row r="15">
          <cell r="C15">
            <v>0</v>
          </cell>
          <cell r="G15">
            <v>20</v>
          </cell>
        </row>
        <row r="16">
          <cell r="C16">
            <v>0</v>
          </cell>
          <cell r="G16">
            <v>21</v>
          </cell>
        </row>
        <row r="17">
          <cell r="C17">
            <v>0</v>
          </cell>
          <cell r="G17">
            <v>13</v>
          </cell>
        </row>
        <row r="18">
          <cell r="C18">
            <v>0</v>
          </cell>
          <cell r="G18">
            <v>13</v>
          </cell>
        </row>
        <row r="19">
          <cell r="C19">
            <v>0</v>
          </cell>
          <cell r="G19">
            <v>13</v>
          </cell>
        </row>
        <row r="20">
          <cell r="C20">
            <v>0</v>
          </cell>
          <cell r="G20">
            <v>13</v>
          </cell>
        </row>
        <row r="21">
          <cell r="C21">
            <v>0</v>
          </cell>
          <cell r="G21">
            <v>13</v>
          </cell>
        </row>
        <row r="22">
          <cell r="C22">
            <v>0</v>
          </cell>
          <cell r="G22">
            <v>13</v>
          </cell>
        </row>
        <row r="23">
          <cell r="C23">
            <v>0</v>
          </cell>
          <cell r="G23">
            <v>13</v>
          </cell>
        </row>
        <row r="24">
          <cell r="C24">
            <v>0</v>
          </cell>
          <cell r="G24">
            <v>13</v>
          </cell>
        </row>
        <row r="25">
          <cell r="C25">
            <v>0</v>
          </cell>
          <cell r="G25">
            <v>15</v>
          </cell>
        </row>
        <row r="26">
          <cell r="C26">
            <v>0</v>
          </cell>
          <cell r="G26">
            <v>15</v>
          </cell>
        </row>
        <row r="27">
          <cell r="C27">
            <v>0</v>
          </cell>
          <cell r="G27">
            <v>15</v>
          </cell>
        </row>
        <row r="28">
          <cell r="C28">
            <v>0</v>
          </cell>
          <cell r="G28">
            <v>15</v>
          </cell>
        </row>
        <row r="29">
          <cell r="C29">
            <v>0</v>
          </cell>
          <cell r="G29">
            <v>15</v>
          </cell>
        </row>
        <row r="30">
          <cell r="C30">
            <v>0</v>
          </cell>
          <cell r="G30">
            <v>15</v>
          </cell>
        </row>
        <row r="31">
          <cell r="C31">
            <v>0</v>
          </cell>
          <cell r="G31">
            <v>16</v>
          </cell>
        </row>
        <row r="32">
          <cell r="C32">
            <v>0</v>
          </cell>
          <cell r="G32">
            <v>15</v>
          </cell>
        </row>
        <row r="33">
          <cell r="C33">
            <v>0</v>
          </cell>
          <cell r="G33">
            <v>14</v>
          </cell>
        </row>
        <row r="34">
          <cell r="C34">
            <v>0</v>
          </cell>
          <cell r="G34">
            <v>14</v>
          </cell>
        </row>
        <row r="35">
          <cell r="C35">
            <v>0</v>
          </cell>
          <cell r="G35">
            <v>13</v>
          </cell>
        </row>
        <row r="36">
          <cell r="C36">
            <v>0</v>
          </cell>
          <cell r="G36">
            <v>16</v>
          </cell>
        </row>
        <row r="37">
          <cell r="C37">
            <v>0</v>
          </cell>
          <cell r="G37">
            <v>17</v>
          </cell>
        </row>
      </sheetData>
      <sheetData sheetId="24" refreshError="1"/>
      <sheetData sheetId="25">
        <row r="7">
          <cell r="E7">
            <v>24.12</v>
          </cell>
        </row>
        <row r="8">
          <cell r="E8">
            <v>27.48</v>
          </cell>
        </row>
        <row r="9">
          <cell r="E9">
            <v>27.24</v>
          </cell>
        </row>
        <row r="10">
          <cell r="E10">
            <v>27.06</v>
          </cell>
        </row>
        <row r="11">
          <cell r="E11">
            <v>28.32</v>
          </cell>
        </row>
        <row r="12">
          <cell r="E12">
            <v>26.52</v>
          </cell>
        </row>
        <row r="13">
          <cell r="E13">
            <v>39.06</v>
          </cell>
        </row>
        <row r="14">
          <cell r="E14">
            <v>54.24</v>
          </cell>
        </row>
        <row r="15">
          <cell r="E15">
            <v>50.58</v>
          </cell>
        </row>
        <row r="16">
          <cell r="E16">
            <v>63.9</v>
          </cell>
        </row>
        <row r="17">
          <cell r="E17">
            <v>64.319999999999993</v>
          </cell>
        </row>
        <row r="18">
          <cell r="E18">
            <v>63.6</v>
          </cell>
        </row>
        <row r="19">
          <cell r="E19">
            <v>59.94</v>
          </cell>
        </row>
        <row r="20">
          <cell r="E20">
            <v>60.36</v>
          </cell>
        </row>
        <row r="21">
          <cell r="E21">
            <v>42.54</v>
          </cell>
        </row>
        <row r="22">
          <cell r="E22">
            <v>31.26</v>
          </cell>
        </row>
        <row r="23">
          <cell r="E23">
            <v>19.8</v>
          </cell>
        </row>
        <row r="24">
          <cell r="E24">
            <v>21.9</v>
          </cell>
        </row>
        <row r="25">
          <cell r="E25">
            <v>24.24</v>
          </cell>
        </row>
        <row r="26">
          <cell r="E26">
            <v>24.36</v>
          </cell>
        </row>
        <row r="27">
          <cell r="E27">
            <v>24.48</v>
          </cell>
        </row>
        <row r="28">
          <cell r="E28">
            <v>27.18</v>
          </cell>
        </row>
        <row r="29">
          <cell r="E29">
            <v>25.26</v>
          </cell>
        </row>
        <row r="30">
          <cell r="E30">
            <v>26.22</v>
          </cell>
        </row>
      </sheetData>
      <sheetData sheetId="26" refreshError="1"/>
      <sheetData sheetId="27" refreshError="1"/>
      <sheetData sheetId="28">
        <row r="18">
          <cell r="P18">
            <v>123</v>
          </cell>
        </row>
        <row r="19">
          <cell r="P19">
            <v>123</v>
          </cell>
        </row>
        <row r="20">
          <cell r="P20">
            <v>123</v>
          </cell>
        </row>
        <row r="21">
          <cell r="P21">
            <v>123</v>
          </cell>
        </row>
        <row r="22">
          <cell r="P22">
            <v>124</v>
          </cell>
        </row>
        <row r="23">
          <cell r="P23">
            <v>125</v>
          </cell>
        </row>
        <row r="24">
          <cell r="P24">
            <v>126</v>
          </cell>
        </row>
        <row r="25">
          <cell r="P25">
            <v>126</v>
          </cell>
        </row>
        <row r="26">
          <cell r="P26">
            <v>125</v>
          </cell>
        </row>
        <row r="27">
          <cell r="P27">
            <v>124</v>
          </cell>
        </row>
        <row r="28">
          <cell r="P28">
            <v>125</v>
          </cell>
        </row>
        <row r="29">
          <cell r="P29">
            <v>124</v>
          </cell>
        </row>
        <row r="30">
          <cell r="P30">
            <v>124</v>
          </cell>
        </row>
        <row r="31">
          <cell r="P31">
            <v>124</v>
          </cell>
        </row>
        <row r="32">
          <cell r="P32">
            <v>124</v>
          </cell>
        </row>
        <row r="33">
          <cell r="P33">
            <v>128</v>
          </cell>
        </row>
        <row r="34">
          <cell r="P34">
            <v>122</v>
          </cell>
        </row>
        <row r="35">
          <cell r="P35">
            <v>123</v>
          </cell>
        </row>
        <row r="36">
          <cell r="P36">
            <v>124</v>
          </cell>
        </row>
        <row r="37">
          <cell r="P37">
            <v>126</v>
          </cell>
        </row>
        <row r="38">
          <cell r="P38">
            <v>130</v>
          </cell>
        </row>
        <row r="39">
          <cell r="P39">
            <v>133</v>
          </cell>
        </row>
        <row r="40">
          <cell r="P40">
            <v>135</v>
          </cell>
        </row>
        <row r="41">
          <cell r="P41">
            <v>133</v>
          </cell>
        </row>
      </sheetData>
      <sheetData sheetId="29" refreshError="1"/>
      <sheetData sheetId="30">
        <row r="14">
          <cell r="E14">
            <v>193</v>
          </cell>
        </row>
        <row r="15">
          <cell r="E15">
            <v>192</v>
          </cell>
        </row>
        <row r="16">
          <cell r="E16">
            <v>200</v>
          </cell>
        </row>
        <row r="17">
          <cell r="E17">
            <v>197</v>
          </cell>
        </row>
        <row r="18">
          <cell r="E18">
            <v>156</v>
          </cell>
        </row>
        <row r="19">
          <cell r="E19">
            <v>189</v>
          </cell>
        </row>
        <row r="20">
          <cell r="E20">
            <v>188</v>
          </cell>
        </row>
        <row r="21">
          <cell r="E21">
            <v>163</v>
          </cell>
        </row>
        <row r="22">
          <cell r="E22">
            <v>158</v>
          </cell>
        </row>
        <row r="23">
          <cell r="E23">
            <v>161</v>
          </cell>
        </row>
        <row r="24">
          <cell r="E24">
            <v>149</v>
          </cell>
        </row>
        <row r="25">
          <cell r="E25">
            <v>153</v>
          </cell>
        </row>
        <row r="26">
          <cell r="E26">
            <v>141</v>
          </cell>
        </row>
        <row r="27">
          <cell r="E27">
            <v>176</v>
          </cell>
        </row>
        <row r="28">
          <cell r="E28">
            <v>155</v>
          </cell>
        </row>
        <row r="29">
          <cell r="E29">
            <v>132</v>
          </cell>
        </row>
        <row r="30">
          <cell r="E30">
            <v>234</v>
          </cell>
        </row>
        <row r="31">
          <cell r="E31">
            <v>253</v>
          </cell>
        </row>
        <row r="32">
          <cell r="E32">
            <v>267</v>
          </cell>
        </row>
        <row r="33">
          <cell r="E33">
            <v>263</v>
          </cell>
        </row>
        <row r="34">
          <cell r="E34">
            <v>231</v>
          </cell>
        </row>
        <row r="35">
          <cell r="E35">
            <v>226</v>
          </cell>
        </row>
        <row r="36">
          <cell r="E36">
            <v>233</v>
          </cell>
        </row>
        <row r="37">
          <cell r="E37">
            <v>224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РЭС"/>
      <sheetName val="СРЭС"/>
      <sheetName val="КРЭС"/>
      <sheetName val="АРЭС"/>
      <sheetName val="БАЭС"/>
      <sheetName val="БелРЭС"/>
      <sheetName val="КУРЭС"/>
      <sheetName val="RРЭС"/>
      <sheetName val="REРЭС"/>
      <sheetName val="РЭС"/>
      <sheetName val="ККРЭС"/>
      <sheetName val="БлРЭС"/>
      <sheetName val="БеРЭС"/>
      <sheetName val="&lt;РЭС"/>
      <sheetName val="АЭС"/>
      <sheetName val="ЭС"/>
      <sheetName val="БЭС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2.5</v>
          </cell>
          <cell r="E6">
            <v>4.0000000000000001E-3</v>
          </cell>
          <cell r="F6">
            <v>2.4E-2</v>
          </cell>
          <cell r="I6">
            <v>6.55</v>
          </cell>
          <cell r="L6">
            <v>0.125</v>
          </cell>
        </row>
        <row r="7">
          <cell r="C7">
            <v>2.5</v>
          </cell>
          <cell r="E7">
            <v>4.0000000000000001E-3</v>
          </cell>
          <cell r="F7">
            <v>2.4E-2</v>
          </cell>
          <cell r="I7">
            <v>6.46</v>
          </cell>
          <cell r="L7">
            <v>0.125</v>
          </cell>
        </row>
        <row r="8">
          <cell r="C8">
            <v>16</v>
          </cell>
          <cell r="E8">
            <v>2.5000000000000001E-2</v>
          </cell>
          <cell r="F8">
            <v>5.2999999999999999E-2</v>
          </cell>
          <cell r="I8">
            <v>10.75</v>
          </cell>
          <cell r="L8">
            <v>0.16800000000000001</v>
          </cell>
        </row>
        <row r="9">
          <cell r="C9">
            <v>16</v>
          </cell>
          <cell r="E9">
            <v>2.5000000000000001E-2</v>
          </cell>
          <cell r="F9">
            <v>5.2999999999999999E-2</v>
          </cell>
          <cell r="I9">
            <v>10.8</v>
          </cell>
          <cell r="L9">
            <v>0.16800000000000001</v>
          </cell>
        </row>
        <row r="10">
          <cell r="C10">
            <v>16</v>
          </cell>
          <cell r="E10">
            <v>2.9000000000000001E-2</v>
          </cell>
          <cell r="F10">
            <v>6.2E-2</v>
          </cell>
          <cell r="I10">
            <v>11.22</v>
          </cell>
          <cell r="L10">
            <v>0.13119999999999998</v>
          </cell>
        </row>
        <row r="11">
          <cell r="C11">
            <v>16</v>
          </cell>
          <cell r="E11">
            <v>2.1000000000000001E-2</v>
          </cell>
          <cell r="F11">
            <v>5.3999999999999999E-2</v>
          </cell>
          <cell r="I11">
            <v>10.59</v>
          </cell>
          <cell r="L11">
            <v>0.11199999999999999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G20" sqref="G20"/>
    </sheetView>
  </sheetViews>
  <sheetFormatPr defaultRowHeight="12.75"/>
  <cols>
    <col min="2" max="2" width="11.140625" customWidth="1"/>
    <col min="3" max="3" width="10.7109375" customWidth="1"/>
    <col min="4" max="4" width="13.85546875" customWidth="1"/>
  </cols>
  <sheetData>
    <row r="1" spans="1:13" ht="37.5" customHeight="1">
      <c r="A1" s="328" t="s">
        <v>0</v>
      </c>
      <c r="B1" s="328"/>
      <c r="C1" s="328"/>
      <c r="D1" s="328"/>
      <c r="E1" s="329"/>
      <c r="F1" s="329"/>
      <c r="G1" s="329"/>
      <c r="H1" s="329"/>
      <c r="I1" s="329"/>
      <c r="J1" s="329"/>
      <c r="K1" s="329"/>
      <c r="L1" s="329"/>
      <c r="M1" s="329"/>
    </row>
    <row r="2" spans="1:13">
      <c r="A2" s="330" t="s">
        <v>1</v>
      </c>
      <c r="B2" s="330"/>
      <c r="C2" s="330"/>
      <c r="D2" s="330"/>
      <c r="E2" s="330" t="s">
        <v>2</v>
      </c>
      <c r="F2" s="330"/>
      <c r="G2" s="330"/>
      <c r="H2" s="330"/>
      <c r="I2" s="330"/>
      <c r="J2" s="330" t="s">
        <v>3</v>
      </c>
      <c r="K2" s="330"/>
      <c r="L2" s="330"/>
      <c r="M2" s="330"/>
    </row>
    <row r="3" spans="1:13" ht="41.25" customHeight="1">
      <c r="A3" s="331" t="s">
        <v>4</v>
      </c>
      <c r="B3" s="1" t="s">
        <v>5</v>
      </c>
      <c r="C3" s="2" t="s">
        <v>6</v>
      </c>
      <c r="D3" s="3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3" t="s">
        <v>15</v>
      </c>
      <c r="M3" s="4" t="s">
        <v>16</v>
      </c>
    </row>
    <row r="4" spans="1:13">
      <c r="A4" s="331"/>
      <c r="B4" s="5" t="s">
        <v>17</v>
      </c>
      <c r="C4" s="5" t="s">
        <v>17</v>
      </c>
      <c r="D4" s="5" t="s">
        <v>17</v>
      </c>
      <c r="E4" s="5" t="s">
        <v>17</v>
      </c>
      <c r="F4" s="5" t="s">
        <v>17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  <c r="M4" s="5" t="s">
        <v>17</v>
      </c>
    </row>
    <row r="5" spans="1:13">
      <c r="A5" s="6" t="s">
        <v>18</v>
      </c>
      <c r="B5" s="7"/>
      <c r="C5" s="7"/>
      <c r="D5" s="8"/>
      <c r="E5" s="7"/>
      <c r="F5" s="7"/>
      <c r="G5" s="7"/>
      <c r="H5" s="7"/>
      <c r="I5" s="7"/>
      <c r="J5" s="7"/>
      <c r="K5" s="7"/>
      <c r="L5" s="9"/>
      <c r="M5" s="10"/>
    </row>
    <row r="6" spans="1:13">
      <c r="A6" s="11">
        <v>1</v>
      </c>
      <c r="B6" s="12">
        <f>'[2]Вед.замера Карягин'!C14/1000</f>
        <v>0</v>
      </c>
      <c r="C6" s="13">
        <f>'[2]Вед.замера Карягин'!G14/1000</f>
        <v>0.02</v>
      </c>
      <c r="D6" s="12">
        <f>'[2]Ведомость замера ЗК свод.'!E7/1000</f>
        <v>2.4120000000000003E-2</v>
      </c>
      <c r="E6" s="12">
        <f>'[2]Ведомость замера МРСК  '!G7/1000</f>
        <v>0.187</v>
      </c>
      <c r="F6" s="13">
        <f>'[2]Ведомость замера (ОФ-12)'!G5/1000</f>
        <v>1E-3</v>
      </c>
      <c r="G6" s="13">
        <f>'[2]Ведом. замера Уралпрогресс '!E14/1000</f>
        <v>0.193</v>
      </c>
      <c r="H6" s="13">
        <f>'[2]Ведомость замера (ОФ-12)'!C5/1000</f>
        <v>0.47699999999999998</v>
      </c>
      <c r="I6" s="13">
        <f>'[2]Ведомость замера Энергосфера'!P18/1000</f>
        <v>0.123</v>
      </c>
      <c r="J6" s="12">
        <f>'[2]Ведомость замера МРСК  '!M7/1000</f>
        <v>0.10100000000000001</v>
      </c>
      <c r="K6" s="14">
        <f>'[2]Ведомость замера МРСК  '!O7/1000</f>
        <v>0</v>
      </c>
      <c r="L6" s="12">
        <f>'[2]Ведомость замера МРСК  '!Q7/1000</f>
        <v>0.51500000000000001</v>
      </c>
      <c r="M6" s="15">
        <f>B6+C6+D6+E6+F6+G6+H6+I6+J6+K6+L6</f>
        <v>1.6411199999999999</v>
      </c>
    </row>
    <row r="7" spans="1:13">
      <c r="A7" s="11">
        <v>2</v>
      </c>
      <c r="B7" s="12">
        <f>'[2]Вед.замера Карягин'!C15/1000</f>
        <v>0</v>
      </c>
      <c r="C7" s="13">
        <f>'[2]Вед.замера Карягин'!G15/1000</f>
        <v>0.02</v>
      </c>
      <c r="D7" s="12">
        <f>'[2]Ведомость замера ЗК свод.'!E8/1000</f>
        <v>2.7480000000000001E-2</v>
      </c>
      <c r="E7" s="12">
        <f>'[2]Ведомость замера МРСК  '!G8/1000</f>
        <v>0.185</v>
      </c>
      <c r="F7" s="13">
        <f>'[2]Ведомость замера (ОФ-12)'!G6/1000</f>
        <v>1E-3</v>
      </c>
      <c r="G7" s="13">
        <f>'[2]Ведом. замера Уралпрогресс '!E15/1000</f>
        <v>0.192</v>
      </c>
      <c r="H7" s="13">
        <f>'[2]Ведомость замера (ОФ-12)'!C6/1000</f>
        <v>0.47599999999999998</v>
      </c>
      <c r="I7" s="13">
        <f>'[2]Ведомость замера Энергосфера'!P19/1000</f>
        <v>0.123</v>
      </c>
      <c r="J7" s="12">
        <f>'[2]Ведомость замера МРСК  '!M8/1000</f>
        <v>0.10100000000000001</v>
      </c>
      <c r="K7" s="16">
        <f>'[2]Ведомость замера МРСК  '!O8/1000</f>
        <v>0</v>
      </c>
      <c r="L7" s="12">
        <f>'[2]Ведомость замера МРСК  '!Q8/1000</f>
        <v>0.63500000000000001</v>
      </c>
      <c r="M7" s="15">
        <f t="shared" ref="M7:M29" si="0">B7+C7+D7+E7+F7+G7+H7+I7+J7+K7+L7</f>
        <v>1.76048</v>
      </c>
    </row>
    <row r="8" spans="1:13">
      <c r="A8" s="11">
        <v>3</v>
      </c>
      <c r="B8" s="12">
        <f>'[2]Вед.замера Карягин'!C16/1000</f>
        <v>0</v>
      </c>
      <c r="C8" s="13">
        <f>'[2]Вед.замера Карягин'!G16/1000</f>
        <v>2.1000000000000001E-2</v>
      </c>
      <c r="D8" s="12">
        <f>'[2]Ведомость замера ЗК свод.'!E9/1000</f>
        <v>2.7239999999999997E-2</v>
      </c>
      <c r="E8" s="12">
        <f>'[2]Ведомость замера МРСК  '!G9/1000</f>
        <v>0.185</v>
      </c>
      <c r="F8" s="13">
        <f>'[2]Ведомость замера (ОФ-12)'!G7/1000</f>
        <v>1E-3</v>
      </c>
      <c r="G8" s="13">
        <f>'[2]Ведом. замера Уралпрогресс '!E16/1000</f>
        <v>0.2</v>
      </c>
      <c r="H8" s="13">
        <f>'[2]Ведомость замера (ОФ-12)'!C7/1000</f>
        <v>0.46400000000000002</v>
      </c>
      <c r="I8" s="13">
        <f>'[2]Ведомость замера Энергосфера'!P20/1000</f>
        <v>0.123</v>
      </c>
      <c r="J8" s="12">
        <f>'[2]Ведомость замера МРСК  '!M9/1000</f>
        <v>0.10100000000000001</v>
      </c>
      <c r="K8" s="16">
        <f>'[2]Ведомость замера МРСК  '!O9/1000</f>
        <v>0</v>
      </c>
      <c r="L8" s="12">
        <f>'[2]Ведомость замера МРСК  '!Q9/1000</f>
        <v>0.63500000000000001</v>
      </c>
      <c r="M8" s="15">
        <f t="shared" si="0"/>
        <v>1.7572400000000001</v>
      </c>
    </row>
    <row r="9" spans="1:13">
      <c r="A9" s="11">
        <v>4</v>
      </c>
      <c r="B9" s="12">
        <f>'[2]Вед.замера Карягин'!C17/1000</f>
        <v>0</v>
      </c>
      <c r="C9" s="13">
        <f>'[2]Вед.замера Карягин'!G17/1000</f>
        <v>1.2999999999999999E-2</v>
      </c>
      <c r="D9" s="12">
        <f>'[2]Ведомость замера ЗК свод.'!E10/1000</f>
        <v>2.7059999999999997E-2</v>
      </c>
      <c r="E9" s="12">
        <f>'[2]Ведомость замера МРСК  '!G10/1000</f>
        <v>0.187</v>
      </c>
      <c r="F9" s="13">
        <f>'[2]Ведомость замера (ОФ-12)'!G8/1000</f>
        <v>1E-3</v>
      </c>
      <c r="G9" s="13">
        <f>'[2]Ведом. замера Уралпрогресс '!E17/1000</f>
        <v>0.19700000000000001</v>
      </c>
      <c r="H9" s="13">
        <f>'[2]Ведомость замера (ОФ-12)'!C8/1000</f>
        <v>0.44900000000000001</v>
      </c>
      <c r="I9" s="13">
        <f>'[2]Ведомость замера Энергосфера'!P21/1000</f>
        <v>0.123</v>
      </c>
      <c r="J9" s="12">
        <f>'[2]Ведомость замера МРСК  '!M10/1000</f>
        <v>0.10100000000000001</v>
      </c>
      <c r="K9" s="16">
        <f>'[2]Ведомость замера МРСК  '!O10/1000</f>
        <v>0</v>
      </c>
      <c r="L9" s="12">
        <f>'[2]Ведомость замера МРСК  '!Q10/1000</f>
        <v>0.63500000000000001</v>
      </c>
      <c r="M9" s="15">
        <f t="shared" si="0"/>
        <v>1.73306</v>
      </c>
    </row>
    <row r="10" spans="1:13">
      <c r="A10" s="11">
        <v>5</v>
      </c>
      <c r="B10" s="12">
        <f>'[2]Вед.замера Карягин'!C18/1000</f>
        <v>0</v>
      </c>
      <c r="C10" s="13">
        <f>'[2]Вед.замера Карягин'!G18/1000</f>
        <v>1.2999999999999999E-2</v>
      </c>
      <c r="D10" s="12">
        <f>'[2]Ведомость замера ЗК свод.'!E11/1000</f>
        <v>2.8320000000000001E-2</v>
      </c>
      <c r="E10" s="12">
        <f>'[2]Ведомость замера МРСК  '!G11/1000</f>
        <v>0.188</v>
      </c>
      <c r="F10" s="13">
        <f>'[2]Ведомость замера (ОФ-12)'!G9/1000</f>
        <v>1E-3</v>
      </c>
      <c r="G10" s="13">
        <f>'[2]Ведом. замера Уралпрогресс '!E18/1000</f>
        <v>0.156</v>
      </c>
      <c r="H10" s="13">
        <f>'[2]Ведомость замера (ОФ-12)'!C9/1000</f>
        <v>0.435</v>
      </c>
      <c r="I10" s="13">
        <f>'[2]Ведомость замера Энергосфера'!P22/1000</f>
        <v>0.124</v>
      </c>
      <c r="J10" s="12">
        <f>'[2]Ведомость замера МРСК  '!M11/1000</f>
        <v>0.10100000000000001</v>
      </c>
      <c r="K10" s="16">
        <f>'[2]Ведомость замера МРСК  '!O11/1000</f>
        <v>0</v>
      </c>
      <c r="L10" s="12">
        <f>'[2]Ведомость замера МРСК  '!Q11/1000</f>
        <v>0.63500000000000001</v>
      </c>
      <c r="M10" s="15">
        <f t="shared" si="0"/>
        <v>1.6813200000000001</v>
      </c>
    </row>
    <row r="11" spans="1:13">
      <c r="A11" s="11">
        <v>6</v>
      </c>
      <c r="B11" s="12">
        <f>'[2]Вед.замера Карягин'!C19/1000</f>
        <v>0</v>
      </c>
      <c r="C11" s="13">
        <f>'[2]Вед.замера Карягин'!G19/1000</f>
        <v>1.2999999999999999E-2</v>
      </c>
      <c r="D11" s="12">
        <f>'[2]Ведомость замера ЗК свод.'!E12/1000</f>
        <v>2.6519999999999998E-2</v>
      </c>
      <c r="E11" s="12">
        <f>'[2]Ведомость замера МРСК  '!G12/1000</f>
        <v>0.191</v>
      </c>
      <c r="F11" s="13">
        <f>'[2]Ведомость замера (ОФ-12)'!G10/1000</f>
        <v>1E-3</v>
      </c>
      <c r="G11" s="13">
        <f>'[2]Ведом. замера Уралпрогресс '!E19/1000</f>
        <v>0.189</v>
      </c>
      <c r="H11" s="13">
        <f>'[2]Ведомость замера (ОФ-12)'!C10/1000</f>
        <v>0.214</v>
      </c>
      <c r="I11" s="13">
        <f>'[2]Ведомость замера Энергосфера'!P23/1000</f>
        <v>0.125</v>
      </c>
      <c r="J11" s="12">
        <f>'[2]Ведомость замера МРСК  '!M12/1000</f>
        <v>0.113</v>
      </c>
      <c r="K11" s="16">
        <f>'[2]Ведомость замера МРСК  '!O12/1000</f>
        <v>0</v>
      </c>
      <c r="L11" s="12">
        <f>'[2]Ведомость замера МРСК  '!Q12/1000</f>
        <v>0.63500000000000001</v>
      </c>
      <c r="M11" s="15">
        <f t="shared" si="0"/>
        <v>1.50752</v>
      </c>
    </row>
    <row r="12" spans="1:13">
      <c r="A12" s="17">
        <v>7</v>
      </c>
      <c r="B12" s="12">
        <f>'[2]Вед.замера Карягин'!C20/1000</f>
        <v>0</v>
      </c>
      <c r="C12" s="13">
        <f>'[2]Вед.замера Карягин'!G20/1000</f>
        <v>1.2999999999999999E-2</v>
      </c>
      <c r="D12" s="12">
        <f>'[2]Ведомость замера ЗК свод.'!E13/1000</f>
        <v>3.9060000000000004E-2</v>
      </c>
      <c r="E12" s="12">
        <f>'[2]Ведомость замера МРСК  '!G13/1000</f>
        <v>0.19700000000000001</v>
      </c>
      <c r="F12" s="13">
        <f>'[2]Ведомость замера (ОФ-12)'!G11/1000</f>
        <v>1E-3</v>
      </c>
      <c r="G12" s="13">
        <f>'[2]Ведом. замера Уралпрогресс '!E20/1000</f>
        <v>0.188</v>
      </c>
      <c r="H12" s="13">
        <f>'[2]Ведомость замера (ОФ-12)'!C11/1000</f>
        <v>2.9000000000000001E-2</v>
      </c>
      <c r="I12" s="13">
        <f>'[2]Ведомость замера Энергосфера'!P24/1000</f>
        <v>0.126</v>
      </c>
      <c r="J12" s="12">
        <f>'[2]Ведомость замера МРСК  '!M13/1000</f>
        <v>0.10100000000000001</v>
      </c>
      <c r="K12" s="16">
        <f>'[2]Ведомость замера МРСК  '!O13/1000</f>
        <v>0</v>
      </c>
      <c r="L12" s="12">
        <f>'[2]Ведомость замера МРСК  '!Q13/1000</f>
        <v>0.63500000000000001</v>
      </c>
      <c r="M12" s="15">
        <f t="shared" si="0"/>
        <v>1.3290600000000001</v>
      </c>
    </row>
    <row r="13" spans="1:13">
      <c r="A13" s="17">
        <v>8</v>
      </c>
      <c r="B13" s="12">
        <f>'[2]Вед.замера Карягин'!C21/1000</f>
        <v>0</v>
      </c>
      <c r="C13" s="13">
        <f>'[2]Вед.замера Карягин'!G21/1000</f>
        <v>1.2999999999999999E-2</v>
      </c>
      <c r="D13" s="12">
        <f>'[2]Ведомость замера ЗК свод.'!E14/1000</f>
        <v>5.4240000000000003E-2</v>
      </c>
      <c r="E13" s="12">
        <f>'[2]Ведомость замера МРСК  '!G14/1000</f>
        <v>0.19800000000000001</v>
      </c>
      <c r="F13" s="13">
        <f>'[2]Ведомость замера (ОФ-12)'!G12/1000</f>
        <v>1E-3</v>
      </c>
      <c r="G13" s="13">
        <f>'[2]Ведом. замера Уралпрогресс '!E21/1000</f>
        <v>0.16300000000000001</v>
      </c>
      <c r="H13" s="13">
        <f>'[2]Ведомость замера (ОФ-12)'!C12/1000</f>
        <v>2.9000000000000001E-2</v>
      </c>
      <c r="I13" s="13">
        <f>'[2]Ведомость замера Энергосфера'!P25/1000</f>
        <v>0.126</v>
      </c>
      <c r="J13" s="12">
        <f>'[2]Ведомость замера МРСК  '!M14/1000</f>
        <v>0.10100000000000001</v>
      </c>
      <c r="K13" s="16">
        <f>'[2]Ведомость замера МРСК  '!O14/1000</f>
        <v>0</v>
      </c>
      <c r="L13" s="12">
        <f>'[2]Ведомость замера МРСК  '!Q14/1000</f>
        <v>0.63500000000000001</v>
      </c>
      <c r="M13" s="15">
        <f t="shared" si="0"/>
        <v>1.3202400000000001</v>
      </c>
    </row>
    <row r="14" spans="1:13">
      <c r="A14" s="17">
        <v>9</v>
      </c>
      <c r="B14" s="12">
        <f>'[2]Вед.замера Карягин'!C22/1000</f>
        <v>0</v>
      </c>
      <c r="C14" s="13">
        <f>'[2]Вед.замера Карягин'!G22/1000</f>
        <v>1.2999999999999999E-2</v>
      </c>
      <c r="D14" s="12">
        <f>'[2]Ведомость замера ЗК свод.'!E15/1000</f>
        <v>5.058E-2</v>
      </c>
      <c r="E14" s="12">
        <f>'[2]Ведомость замера МРСК  '!G15/1000</f>
        <v>0.19600000000000001</v>
      </c>
      <c r="F14" s="13">
        <f>'[2]Ведомость замера (ОФ-12)'!G13/1000</f>
        <v>1E-3</v>
      </c>
      <c r="G14" s="13">
        <f>'[2]Ведом. замера Уралпрогресс '!E22/1000</f>
        <v>0.158</v>
      </c>
      <c r="H14" s="13">
        <f>'[2]Ведомость замера (ОФ-12)'!C13/1000</f>
        <v>1.7999999999999999E-2</v>
      </c>
      <c r="I14" s="13">
        <f>'[2]Ведомость замера Энергосфера'!P26/1000</f>
        <v>0.125</v>
      </c>
      <c r="J14" s="12">
        <f>'[2]Ведомость замера МРСК  '!M15/1000</f>
        <v>0.10100000000000001</v>
      </c>
      <c r="K14" s="16">
        <f>'[2]Ведомость замера МРСК  '!O15/1000</f>
        <v>0</v>
      </c>
      <c r="L14" s="12">
        <f>'[2]Ведомость замера МРСК  '!Q15/1000</f>
        <v>0.63500000000000001</v>
      </c>
      <c r="M14" s="15">
        <f t="shared" si="0"/>
        <v>1.29758</v>
      </c>
    </row>
    <row r="15" spans="1:13">
      <c r="A15" s="17">
        <v>10</v>
      </c>
      <c r="B15" s="12">
        <f>'[2]Вед.замера Карягин'!C23/1000</f>
        <v>0</v>
      </c>
      <c r="C15" s="13">
        <f>'[2]Вед.замера Карягин'!G23/1000</f>
        <v>1.2999999999999999E-2</v>
      </c>
      <c r="D15" s="12">
        <f>'[2]Ведомость замера ЗК свод.'!E16/1000</f>
        <v>6.3899999999999998E-2</v>
      </c>
      <c r="E15" s="12">
        <f>'[2]Ведомость замера МРСК  '!G16/1000</f>
        <v>0.19</v>
      </c>
      <c r="F15" s="13">
        <f>'[2]Ведомость замера (ОФ-12)'!G14/1000</f>
        <v>1E-3</v>
      </c>
      <c r="G15" s="13">
        <f>'[2]Ведом. замера Уралпрогресс '!E23/1000</f>
        <v>0.161</v>
      </c>
      <c r="H15" s="13">
        <f>'[2]Ведомость замера (ОФ-12)'!C14/1000</f>
        <v>0</v>
      </c>
      <c r="I15" s="13">
        <f>'[2]Ведомость замера Энергосфера'!P27/1000</f>
        <v>0.124</v>
      </c>
      <c r="J15" s="12">
        <f>'[2]Ведомость замера МРСК  '!M16/1000</f>
        <v>0.10100000000000001</v>
      </c>
      <c r="K15" s="16">
        <f>'[2]Ведомость замера МРСК  '!O16/1000</f>
        <v>0</v>
      </c>
      <c r="L15" s="12">
        <f>'[2]Ведомость замера МРСК  '!Q16/1000</f>
        <v>0.63500000000000001</v>
      </c>
      <c r="M15" s="15">
        <f t="shared" si="0"/>
        <v>1.2888999999999999</v>
      </c>
    </row>
    <row r="16" spans="1:13">
      <c r="A16" s="17">
        <v>11</v>
      </c>
      <c r="B16" s="12">
        <f>'[2]Вед.замера Карягин'!C24/1000</f>
        <v>0</v>
      </c>
      <c r="C16" s="13">
        <f>'[2]Вед.замера Карягин'!G24/1000</f>
        <v>1.2999999999999999E-2</v>
      </c>
      <c r="D16" s="12">
        <f>'[2]Ведомость замера ЗК свод.'!E17/1000</f>
        <v>6.4319999999999988E-2</v>
      </c>
      <c r="E16" s="12">
        <f>'[2]Ведомость замера МРСК  '!G17/1000</f>
        <v>0.188</v>
      </c>
      <c r="F16" s="13">
        <f>'[2]Ведомость замера (ОФ-12)'!G15/1000</f>
        <v>1E-3</v>
      </c>
      <c r="G16" s="13">
        <f>'[2]Ведом. замера Уралпрогресс '!E24/1000</f>
        <v>0.14899999999999999</v>
      </c>
      <c r="H16" s="13">
        <f>'[2]Ведомость замера (ОФ-12)'!C15/1000</f>
        <v>0</v>
      </c>
      <c r="I16" s="13">
        <f>'[2]Ведомость замера Энергосфера'!P28/1000</f>
        <v>0.125</v>
      </c>
      <c r="J16" s="12">
        <f>'[2]Ведомость замера МРСК  '!M17/1000</f>
        <v>0.10100000000000001</v>
      </c>
      <c r="K16" s="16">
        <f>'[2]Ведомость замера МРСК  '!O17/1000</f>
        <v>0</v>
      </c>
      <c r="L16" s="12">
        <f>'[2]Ведомость замера МРСК  '!Q17/1000</f>
        <v>0.63500000000000001</v>
      </c>
      <c r="M16" s="15">
        <f t="shared" si="0"/>
        <v>1.2763200000000001</v>
      </c>
    </row>
    <row r="17" spans="1:13">
      <c r="A17" s="17">
        <v>12</v>
      </c>
      <c r="B17" s="12">
        <f>'[2]Вед.замера Карягин'!C25/1000</f>
        <v>0</v>
      </c>
      <c r="C17" s="13">
        <f>'[2]Вед.замера Карягин'!G25/1000</f>
        <v>1.4999999999999999E-2</v>
      </c>
      <c r="D17" s="12">
        <f>'[2]Ведомость замера ЗК свод.'!E18/1000</f>
        <v>6.3600000000000004E-2</v>
      </c>
      <c r="E17" s="12">
        <f>'[2]Ведомость замера МРСК  '!G18/1000</f>
        <v>0.19700000000000001</v>
      </c>
      <c r="F17" s="13">
        <f>'[2]Ведомость замера (ОФ-12)'!G16/1000</f>
        <v>1E-3</v>
      </c>
      <c r="G17" s="13">
        <f>'[2]Ведом. замера Уралпрогресс '!E25/1000</f>
        <v>0.153</v>
      </c>
      <c r="H17" s="13">
        <f>'[2]Ведомость замера (ОФ-12)'!C16/1000</f>
        <v>0</v>
      </c>
      <c r="I17" s="13">
        <f>'[2]Ведомость замера Энергосфера'!P29/1000</f>
        <v>0.124</v>
      </c>
      <c r="J17" s="12">
        <f>'[2]Ведомость замера МРСК  '!M18/1000</f>
        <v>0.10100000000000001</v>
      </c>
      <c r="K17" s="16">
        <f>'[2]Ведомость замера МРСК  '!O18/1000</f>
        <v>0</v>
      </c>
      <c r="L17" s="12">
        <f>'[2]Ведомость замера МРСК  '!Q18/1000</f>
        <v>0.63500000000000001</v>
      </c>
      <c r="M17" s="15">
        <f t="shared" si="0"/>
        <v>1.2896000000000001</v>
      </c>
    </row>
    <row r="18" spans="1:13">
      <c r="A18" s="17">
        <v>13</v>
      </c>
      <c r="B18" s="12">
        <f>'[2]Вед.замера Карягин'!C26/1000</f>
        <v>0</v>
      </c>
      <c r="C18" s="13">
        <f>'[2]Вед.замера Карягин'!G26/1000</f>
        <v>1.4999999999999999E-2</v>
      </c>
      <c r="D18" s="12">
        <f>'[2]Ведомость замера ЗК свод.'!E19/1000</f>
        <v>5.994E-2</v>
      </c>
      <c r="E18" s="12">
        <f>'[2]Ведомость замера МРСК  '!G19/1000</f>
        <v>0.19900000000000001</v>
      </c>
      <c r="F18" s="13">
        <f>'[2]Ведомость замера (ОФ-12)'!G17/1000</f>
        <v>1E-3</v>
      </c>
      <c r="G18" s="13">
        <f>'[2]Ведом. замера Уралпрогресс '!E26/1000</f>
        <v>0.14099999999999999</v>
      </c>
      <c r="H18" s="13">
        <f>'[2]Ведомость замера (ОФ-12)'!C17/1000</f>
        <v>0</v>
      </c>
      <c r="I18" s="13">
        <f>'[2]Ведомость замера Энергосфера'!P30/1000</f>
        <v>0.124</v>
      </c>
      <c r="J18" s="12">
        <f>'[2]Ведомость замера МРСК  '!M19/1000</f>
        <v>0.113</v>
      </c>
      <c r="K18" s="16">
        <f>'[2]Ведомость замера МРСК  '!O19/1000</f>
        <v>0</v>
      </c>
      <c r="L18" s="12">
        <f>'[2]Ведомость замера МРСК  '!Q19/1000</f>
        <v>0.63500000000000001</v>
      </c>
      <c r="M18" s="15">
        <f t="shared" si="0"/>
        <v>1.2879399999999999</v>
      </c>
    </row>
    <row r="19" spans="1:13">
      <c r="A19" s="17">
        <v>14</v>
      </c>
      <c r="B19" s="12">
        <f>'[2]Вед.замера Карягин'!C27/1000</f>
        <v>0</v>
      </c>
      <c r="C19" s="13">
        <f>'[2]Вед.замера Карягин'!G27/1000</f>
        <v>1.4999999999999999E-2</v>
      </c>
      <c r="D19" s="12">
        <f>'[2]Ведомость замера ЗК свод.'!E20/1000</f>
        <v>6.0359999999999997E-2</v>
      </c>
      <c r="E19" s="12">
        <f>'[2]Ведомость замера МРСК  '!G20/1000</f>
        <v>0.19500000000000001</v>
      </c>
      <c r="F19" s="13">
        <f>'[2]Ведомость замера (ОФ-12)'!G18/1000</f>
        <v>1E-3</v>
      </c>
      <c r="G19" s="13">
        <f>'[2]Ведом. замера Уралпрогресс '!E27/1000</f>
        <v>0.17599999999999999</v>
      </c>
      <c r="H19" s="13">
        <f>'[2]Ведомость замера (ОФ-12)'!C18/1000</f>
        <v>0</v>
      </c>
      <c r="I19" s="13">
        <f>'[2]Ведомость замера Энергосфера'!P31/1000</f>
        <v>0.124</v>
      </c>
      <c r="J19" s="12">
        <f>'[2]Ведомость замера МРСК  '!M20/1000</f>
        <v>0.10100000000000001</v>
      </c>
      <c r="K19" s="16">
        <f>'[2]Ведомость замера МРСК  '!O20/1000</f>
        <v>0</v>
      </c>
      <c r="L19" s="12">
        <f>'[2]Ведомость замера МРСК  '!Q20/1000</f>
        <v>0.63500000000000001</v>
      </c>
      <c r="M19" s="15">
        <f t="shared" si="0"/>
        <v>1.3073600000000001</v>
      </c>
    </row>
    <row r="20" spans="1:13">
      <c r="A20" s="17">
        <v>15</v>
      </c>
      <c r="B20" s="12">
        <f>'[2]Вед.замера Карягин'!C28/1000</f>
        <v>0</v>
      </c>
      <c r="C20" s="13">
        <f>'[2]Вед.замера Карягин'!G28/1000</f>
        <v>1.4999999999999999E-2</v>
      </c>
      <c r="D20" s="12">
        <f>'[2]Ведомость замера ЗК свод.'!E21/1000</f>
        <v>4.2540000000000001E-2</v>
      </c>
      <c r="E20" s="12">
        <f>'[2]Ведомость замера МРСК  '!G21/1000</f>
        <v>0.186</v>
      </c>
      <c r="F20" s="13">
        <f>'[2]Ведомость замера (ОФ-12)'!G19/1000</f>
        <v>1E-3</v>
      </c>
      <c r="G20" s="13">
        <f>'[2]Ведом. замера Уралпрогресс '!E28/1000</f>
        <v>0.155</v>
      </c>
      <c r="H20" s="13">
        <f>'[2]Ведомость замера (ОФ-12)'!C19/1000</f>
        <v>0</v>
      </c>
      <c r="I20" s="13">
        <f>'[2]Ведомость замера Энергосфера'!P32/1000</f>
        <v>0.124</v>
      </c>
      <c r="J20" s="12">
        <f>'[2]Ведомость замера МРСК  '!M21/1000</f>
        <v>0.10100000000000001</v>
      </c>
      <c r="K20" s="16">
        <f>'[2]Ведомость замера МРСК  '!O21/1000</f>
        <v>0</v>
      </c>
      <c r="L20" s="12">
        <f>'[2]Ведомость замера МРСК  '!Q21/1000</f>
        <v>0.63500000000000001</v>
      </c>
      <c r="M20" s="15">
        <f t="shared" si="0"/>
        <v>1.2595399999999999</v>
      </c>
    </row>
    <row r="21" spans="1:13">
      <c r="A21" s="17">
        <v>16</v>
      </c>
      <c r="B21" s="12">
        <f>'[2]Вед.замера Карягин'!C29/1000</f>
        <v>0</v>
      </c>
      <c r="C21" s="13">
        <f>'[2]Вед.замера Карягин'!G29/1000</f>
        <v>1.4999999999999999E-2</v>
      </c>
      <c r="D21" s="12">
        <f>'[2]Ведомость замера ЗК свод.'!E22/1000</f>
        <v>3.1260000000000003E-2</v>
      </c>
      <c r="E21" s="12">
        <f>'[2]Ведомость замера МРСК  '!G22/1000</f>
        <v>0.191</v>
      </c>
      <c r="F21" s="13">
        <f>'[2]Ведомость замера (ОФ-12)'!G20/1000</f>
        <v>1E-3</v>
      </c>
      <c r="G21" s="13">
        <f>'[2]Ведом. замера Уралпрогресс '!E29/1000</f>
        <v>0.13200000000000001</v>
      </c>
      <c r="H21" s="13">
        <f>'[2]Ведомость замера (ОФ-12)'!C20/1000</f>
        <v>0</v>
      </c>
      <c r="I21" s="13">
        <f>'[2]Ведомость замера Энергосфера'!P33/1000</f>
        <v>0.128</v>
      </c>
      <c r="J21" s="12">
        <f>'[2]Ведомость замера МРСК  '!M22/1000</f>
        <v>0.10100000000000001</v>
      </c>
      <c r="K21" s="16">
        <f>'[2]Ведомость замера МРСК  '!O22/1000</f>
        <v>0</v>
      </c>
      <c r="L21" s="12">
        <f>'[2]Ведомость замера МРСК  '!Q22/1000</f>
        <v>0.63500000000000001</v>
      </c>
      <c r="M21" s="15">
        <f t="shared" si="0"/>
        <v>1.2342599999999999</v>
      </c>
    </row>
    <row r="22" spans="1:13">
      <c r="A22" s="17">
        <v>17</v>
      </c>
      <c r="B22" s="12">
        <f>'[2]Вед.замера Карягин'!C30/1000</f>
        <v>0</v>
      </c>
      <c r="C22" s="13">
        <f>'[2]Вед.замера Карягин'!G30/1000</f>
        <v>1.4999999999999999E-2</v>
      </c>
      <c r="D22" s="12">
        <f>'[2]Ведомость замера ЗК свод.'!E23/1000</f>
        <v>1.9800000000000002E-2</v>
      </c>
      <c r="E22" s="12">
        <f>'[2]Ведомость замера МРСК  '!G23/1000</f>
        <v>0.193</v>
      </c>
      <c r="F22" s="13">
        <f>'[2]Ведомость замера (ОФ-12)'!G21/1000</f>
        <v>1E-3</v>
      </c>
      <c r="G22" s="13">
        <f>'[2]Ведом. замера Уралпрогресс '!E30/1000</f>
        <v>0.23400000000000001</v>
      </c>
      <c r="H22" s="13">
        <f>'[2]Ведомость замера (ОФ-12)'!C21/1000</f>
        <v>2.4E-2</v>
      </c>
      <c r="I22" s="13">
        <f>'[2]Ведомость замера Энергосфера'!P34/1000</f>
        <v>0.122</v>
      </c>
      <c r="J22" s="12">
        <f>'[2]Ведомость замера МРСК  '!M23/1000</f>
        <v>0.10100000000000001</v>
      </c>
      <c r="K22" s="16">
        <f>'[2]Ведомость замера МРСК  '!O23/1000</f>
        <v>0</v>
      </c>
      <c r="L22" s="12">
        <f>'[2]Ведомость замера МРСК  '!Q23/1000</f>
        <v>0.63500000000000001</v>
      </c>
      <c r="M22" s="15">
        <f t="shared" si="0"/>
        <v>1.3448</v>
      </c>
    </row>
    <row r="23" spans="1:13">
      <c r="A23" s="17">
        <v>18</v>
      </c>
      <c r="B23" s="12">
        <f>'[2]Вед.замера Карягин'!C31/1000</f>
        <v>0</v>
      </c>
      <c r="C23" s="13">
        <f>'[2]Вед.замера Карягин'!G31/1000</f>
        <v>1.6E-2</v>
      </c>
      <c r="D23" s="12">
        <f>'[2]Ведомость замера ЗК свод.'!E24/1000</f>
        <v>2.1899999999999999E-2</v>
      </c>
      <c r="E23" s="12">
        <f>'[2]Ведомость замера МРСК  '!G24/1000</f>
        <v>0.19400000000000001</v>
      </c>
      <c r="F23" s="13">
        <f>'[2]Ведомость замера (ОФ-12)'!G22/1000</f>
        <v>1E-3</v>
      </c>
      <c r="G23" s="13">
        <f>'[2]Ведом. замера Уралпрогресс '!E31/1000</f>
        <v>0.253</v>
      </c>
      <c r="H23" s="13">
        <f>'[2]Ведомость замера (ОФ-12)'!C22/1000</f>
        <v>4.9000000000000002E-2</v>
      </c>
      <c r="I23" s="13">
        <f>'[2]Ведомость замера Энергосфера'!P35/1000</f>
        <v>0.123</v>
      </c>
      <c r="J23" s="12">
        <f>'[2]Ведомость замера МРСК  '!M24/1000</f>
        <v>8.8999999999999996E-2</v>
      </c>
      <c r="K23" s="16">
        <f>'[2]Ведомость замера МРСК  '!O24/1000</f>
        <v>0</v>
      </c>
      <c r="L23" s="12">
        <f>'[2]Ведомость замера МРСК  '!Q24/1000</f>
        <v>0.65900000000000003</v>
      </c>
      <c r="M23" s="15">
        <f t="shared" si="0"/>
        <v>1.4058999999999999</v>
      </c>
    </row>
    <row r="24" spans="1:13">
      <c r="A24" s="17">
        <v>19</v>
      </c>
      <c r="B24" s="12">
        <f>'[2]Вед.замера Карягин'!C32/1000</f>
        <v>0</v>
      </c>
      <c r="C24" s="13">
        <f>'[2]Вед.замера Карягин'!G32/1000</f>
        <v>1.4999999999999999E-2</v>
      </c>
      <c r="D24" s="12">
        <f>'[2]Ведомость замера ЗК свод.'!E25/1000</f>
        <v>2.4239999999999998E-2</v>
      </c>
      <c r="E24" s="12">
        <f>'[2]Ведомость замера МРСК  '!G25/1000</f>
        <v>0.19700000000000001</v>
      </c>
      <c r="F24" s="13">
        <f>'[2]Ведомость замера (ОФ-12)'!G23/1000</f>
        <v>1E-3</v>
      </c>
      <c r="G24" s="13">
        <f>'[2]Ведом. замера Уралпрогресс '!E32/1000</f>
        <v>0.26700000000000002</v>
      </c>
      <c r="H24" s="13">
        <f>'[2]Ведомость замера (ОФ-12)'!C23/1000</f>
        <v>4.9000000000000002E-2</v>
      </c>
      <c r="I24" s="13">
        <f>'[2]Ведомость замера Энергосфера'!P36/1000</f>
        <v>0.124</v>
      </c>
      <c r="J24" s="12">
        <f>'[2]Ведомость замера МРСК  '!M25/1000</f>
        <v>0.10100000000000001</v>
      </c>
      <c r="K24" s="16">
        <f>'[2]Ведомость замера МРСК  '!O25/1000</f>
        <v>0</v>
      </c>
      <c r="L24" s="12">
        <f>'[2]Ведомость замера МРСК  '!Q25/1000</f>
        <v>0.63500000000000001</v>
      </c>
      <c r="M24" s="15">
        <f t="shared" si="0"/>
        <v>1.4132400000000001</v>
      </c>
    </row>
    <row r="25" spans="1:13">
      <c r="A25" s="17">
        <v>20</v>
      </c>
      <c r="B25" s="12">
        <f>'[2]Вед.замера Карягин'!C33/1000</f>
        <v>0</v>
      </c>
      <c r="C25" s="13">
        <f>'[2]Вед.замера Карягин'!G33/1000</f>
        <v>1.4E-2</v>
      </c>
      <c r="D25" s="12">
        <f>'[2]Ведомость замера ЗК свод.'!E26/1000</f>
        <v>2.436E-2</v>
      </c>
      <c r="E25" s="12">
        <f>'[2]Ведомость замера МРСК  '!G26/1000</f>
        <v>0.19600000000000001</v>
      </c>
      <c r="F25" s="13">
        <f>'[2]Ведомость замера (ОФ-12)'!G24/1000</f>
        <v>1E-3</v>
      </c>
      <c r="G25" s="13">
        <f>'[2]Ведом. замера Уралпрогресс '!E33/1000</f>
        <v>0.26300000000000001</v>
      </c>
      <c r="H25" s="13">
        <f>'[2]Ведомость замера (ОФ-12)'!C24/1000</f>
        <v>4.9000000000000002E-2</v>
      </c>
      <c r="I25" s="13">
        <f>'[2]Ведомость замера Энергосфера'!P37/1000</f>
        <v>0.126</v>
      </c>
      <c r="J25" s="12">
        <f>'[2]Ведомость замера МРСК  '!M26/1000</f>
        <v>8.8999999999999996E-2</v>
      </c>
      <c r="K25" s="16">
        <f>'[2]Ведомость замера МРСК  '!O26/1000</f>
        <v>0</v>
      </c>
      <c r="L25" s="12">
        <f>'[2]Ведомость замера МРСК  '!Q26/1000</f>
        <v>0.63500000000000001</v>
      </c>
      <c r="M25" s="15">
        <f t="shared" si="0"/>
        <v>1.3973599999999999</v>
      </c>
    </row>
    <row r="26" spans="1:13">
      <c r="A26" s="17">
        <v>21</v>
      </c>
      <c r="B26" s="12">
        <f>'[2]Вед.замера Карягин'!C34/1000</f>
        <v>0</v>
      </c>
      <c r="C26" s="13">
        <f>'[2]Вед.замера Карягин'!G34/1000</f>
        <v>1.4E-2</v>
      </c>
      <c r="D26" s="12">
        <f>'[2]Ведомость замера ЗК свод.'!E27/1000</f>
        <v>2.4480000000000002E-2</v>
      </c>
      <c r="E26" s="12">
        <f>'[2]Ведомость замера МРСК  '!G27/1000</f>
        <v>0.193</v>
      </c>
      <c r="F26" s="13">
        <f>'[2]Ведомость замера (ОФ-12)'!G25/1000</f>
        <v>1E-3</v>
      </c>
      <c r="G26" s="13">
        <f>'[2]Ведом. замера Уралпрогресс '!E34/1000</f>
        <v>0.23100000000000001</v>
      </c>
      <c r="H26" s="13">
        <f>'[2]Ведомость замера (ОФ-12)'!C25/1000</f>
        <v>4.9000000000000002E-2</v>
      </c>
      <c r="I26" s="13">
        <f>'[2]Ведомость замера Энергосфера'!P38/1000</f>
        <v>0.13</v>
      </c>
      <c r="J26" s="12">
        <f>'[2]Ведомость замера МРСК  '!M27/1000</f>
        <v>0.10100000000000001</v>
      </c>
      <c r="K26" s="16">
        <f>'[2]Ведомость замера МРСК  '!O27/1000</f>
        <v>0</v>
      </c>
      <c r="L26" s="12">
        <f>'[2]Ведомость замера МРСК  '!Q27/1000</f>
        <v>0.63500000000000001</v>
      </c>
      <c r="M26" s="15">
        <f t="shared" si="0"/>
        <v>1.3784800000000001</v>
      </c>
    </row>
    <row r="27" spans="1:13">
      <c r="A27" s="17">
        <v>22</v>
      </c>
      <c r="B27" s="12">
        <f>'[2]Вед.замера Карягин'!C35/1000</f>
        <v>0</v>
      </c>
      <c r="C27" s="13">
        <f>'[2]Вед.замера Карягин'!G35/1000</f>
        <v>1.2999999999999999E-2</v>
      </c>
      <c r="D27" s="12">
        <f>'[2]Ведомость замера ЗК свод.'!E28/1000</f>
        <v>2.7179999999999999E-2</v>
      </c>
      <c r="E27" s="12">
        <f>'[2]Ведомость замера МРСК  '!G28/1000</f>
        <v>0.191</v>
      </c>
      <c r="F27" s="13">
        <f>'[2]Ведомость замера (ОФ-12)'!G26/1000</f>
        <v>1E-3</v>
      </c>
      <c r="G27" s="13">
        <f>'[2]Ведом. замера Уралпрогресс '!E35/1000</f>
        <v>0.22600000000000001</v>
      </c>
      <c r="H27" s="13">
        <f>'[2]Ведомость замера (ОФ-12)'!C26/1000</f>
        <v>4.9000000000000002E-2</v>
      </c>
      <c r="I27" s="13">
        <f>'[2]Ведомость замера Энергосфера'!P39/1000</f>
        <v>0.13300000000000001</v>
      </c>
      <c r="J27" s="12">
        <f>'[2]Ведомость замера МРСК  '!M28/1000</f>
        <v>8.8999999999999996E-2</v>
      </c>
      <c r="K27" s="16">
        <f>'[2]Ведомость замера МРСК  '!O28/1000</f>
        <v>0</v>
      </c>
      <c r="L27" s="12">
        <f>'[2]Ведомость замера МРСК  '!Q28/1000</f>
        <v>0.63500000000000001</v>
      </c>
      <c r="M27" s="15">
        <f t="shared" si="0"/>
        <v>1.3641800000000002</v>
      </c>
    </row>
    <row r="28" spans="1:13">
      <c r="A28" s="17">
        <v>23</v>
      </c>
      <c r="B28" s="12">
        <f>'[2]Вед.замера Карягин'!C36/1000</f>
        <v>0</v>
      </c>
      <c r="C28" s="13">
        <f>'[2]Вед.замера Карягин'!G36/1000</f>
        <v>1.6E-2</v>
      </c>
      <c r="D28" s="12">
        <f>'[2]Ведомость замера ЗК свод.'!E29/1000</f>
        <v>2.5260000000000001E-2</v>
      </c>
      <c r="E28" s="12">
        <f>'[2]Ведомость замера МРСК  '!G29/1000</f>
        <v>0.188</v>
      </c>
      <c r="F28" s="13">
        <f>'[2]Ведомость замера (ОФ-12)'!G27/1000</f>
        <v>1E-3</v>
      </c>
      <c r="G28" s="13">
        <f>'[2]Ведом. замера Уралпрогресс '!E36/1000</f>
        <v>0.23300000000000001</v>
      </c>
      <c r="H28" s="13">
        <f>'[2]Ведомость замера (ОФ-12)'!C27/1000</f>
        <v>4.9000000000000002E-2</v>
      </c>
      <c r="I28" s="13">
        <f>'[2]Ведомость замера Энергосфера'!P40/1000</f>
        <v>0.13500000000000001</v>
      </c>
      <c r="J28" s="12">
        <f>'[2]Ведомость замера МРСК  '!M29/1000</f>
        <v>0.10100000000000001</v>
      </c>
      <c r="K28" s="16">
        <f>'[2]Ведомость замера МРСК  '!O29/1000</f>
        <v>0</v>
      </c>
      <c r="L28" s="12">
        <f>'[2]Ведомость замера МРСК  '!Q29/1000</f>
        <v>0.63500000000000001</v>
      </c>
      <c r="M28" s="15">
        <f t="shared" si="0"/>
        <v>1.3832599999999999</v>
      </c>
    </row>
    <row r="29" spans="1:13">
      <c r="A29" s="17">
        <v>24</v>
      </c>
      <c r="B29" s="12">
        <f>'[2]Вед.замера Карягин'!C37/1000</f>
        <v>0</v>
      </c>
      <c r="C29" s="13">
        <f>'[2]Вед.замера Карягин'!G37/1000</f>
        <v>1.7000000000000001E-2</v>
      </c>
      <c r="D29" s="12">
        <f>'[2]Ведомость замера ЗК свод.'!E30/1000</f>
        <v>2.622E-2</v>
      </c>
      <c r="E29" s="12">
        <f>'[2]Ведомость замера МРСК  '!G30/1000</f>
        <v>0.189</v>
      </c>
      <c r="F29" s="13">
        <f>'[2]Ведомость замера (ОФ-12)'!G28/1000</f>
        <v>1E-3</v>
      </c>
      <c r="G29" s="13">
        <f>'[2]Ведом. замера Уралпрогресс '!E37/1000</f>
        <v>0.224</v>
      </c>
      <c r="H29" s="13">
        <f>'[2]Ведомость замера (ОФ-12)'!C28/1000</f>
        <v>4.9000000000000002E-2</v>
      </c>
      <c r="I29" s="13">
        <f>'[2]Ведомость замера Энергосфера'!P41/1000</f>
        <v>0.13300000000000001</v>
      </c>
      <c r="J29" s="12">
        <f>'[2]Ведомость замера МРСК  '!M30/1000</f>
        <v>8.8999999999999996E-2</v>
      </c>
      <c r="K29" s="12">
        <f>'[2]Ведомость замера МРСК  '!O30/1000</f>
        <v>0</v>
      </c>
      <c r="L29" s="12">
        <f>'[2]Ведомость замера МРСК  '!Q30/1000</f>
        <v>0.63500000000000001</v>
      </c>
      <c r="M29" s="15">
        <f t="shared" si="0"/>
        <v>1.3632200000000001</v>
      </c>
    </row>
    <row r="30" spans="1:13">
      <c r="C30" s="18"/>
    </row>
    <row r="31" spans="1:13">
      <c r="D31" s="19"/>
    </row>
    <row r="32" spans="1:13">
      <c r="A32" t="s">
        <v>19</v>
      </c>
      <c r="K32" t="s">
        <v>20</v>
      </c>
    </row>
  </sheetData>
  <mergeCells count="5">
    <mergeCell ref="A1:M1"/>
    <mergeCell ref="A2:D2"/>
    <mergeCell ref="E2:I2"/>
    <mergeCell ref="J2:M2"/>
    <mergeCell ref="A3:A4"/>
  </mergeCells>
  <pageMargins left="0.7" right="0.7" top="0.75" bottom="0.75" header="0.3" footer="0.3"/>
  <pageSetup paperSize="9" scale="9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G12" sqref="G12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105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92</v>
      </c>
      <c r="J3" s="440"/>
      <c r="K3" s="441"/>
      <c r="L3" s="439" t="s">
        <v>33</v>
      </c>
      <c r="M3" s="440"/>
      <c r="N3" s="441"/>
      <c r="O3" s="439" t="s">
        <v>93</v>
      </c>
      <c r="P3" s="440"/>
      <c r="Q3" s="441"/>
      <c r="R3" s="439" t="s">
        <v>34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32" t="s">
        <v>41</v>
      </c>
      <c r="H6" s="275">
        <f>[3]АРЭС!$E$10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82" t="s">
        <v>45</v>
      </c>
      <c r="H7" s="276">
        <f>[3]АРЭС!$L$10</f>
        <v>0.13119999999999998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24"/>
      <c r="F8" s="425"/>
      <c r="G8" s="73"/>
      <c r="H8" s="74"/>
      <c r="I8" s="55"/>
      <c r="J8" s="56">
        <v>2.3119999999999998</v>
      </c>
      <c r="K8" s="220">
        <v>1.01</v>
      </c>
      <c r="L8" s="221"/>
      <c r="M8" s="56">
        <v>2.9239999999999999</v>
      </c>
      <c r="N8" s="220">
        <v>1.3</v>
      </c>
      <c r="O8" s="222"/>
      <c r="P8" s="56">
        <v>2.9039999999999999</v>
      </c>
      <c r="Q8" s="220">
        <v>1.292</v>
      </c>
      <c r="R8" s="222"/>
      <c r="S8" s="223">
        <v>2.9209999999999998</v>
      </c>
      <c r="T8" s="56">
        <v>1.075</v>
      </c>
      <c r="U8" s="39" t="s">
        <v>107</v>
      </c>
      <c r="V8" s="218">
        <f>IF(I8&gt;0,ROUND(I8*$I$57*$K$58*SQRT(3)/1000,3),J8)</f>
        <v>2.3119999999999998</v>
      </c>
      <c r="W8" s="219">
        <f>IF(K8&gt;0,K8,ROUND(V8*$F$53,3))</f>
        <v>1.01</v>
      </c>
      <c r="X8" s="218">
        <f>IF(L8&gt;0,ROUND(L8*$L$57*$N$58*SQRT(3)/1000,3),M8)</f>
        <v>2.9239999999999999</v>
      </c>
      <c r="Y8" s="219">
        <f>IF(N8&gt;0,N8,ROUND(X8*$F$53,3))</f>
        <v>1.3</v>
      </c>
      <c r="Z8" s="218">
        <f>IF(O8&gt;0,ROUND(O8*$O$57*$Q$58*SQRT(3)/1000,3),P8)</f>
        <v>2.9039999999999999</v>
      </c>
      <c r="AA8" s="219">
        <f>IF(Q8&gt;0,Q8,ROUND(Z8*$F$53,3))</f>
        <v>1.292</v>
      </c>
      <c r="AB8" s="218">
        <f>IF(R8&gt;0,ROUND(R8*$R$57*$T$58*SQRT(3)/1000,3),S8)</f>
        <v>2.9209999999999998</v>
      </c>
      <c r="AC8" s="219">
        <f>IF(T8&gt;0,T8,ROUND(AB8*$F$53,3))</f>
        <v>1.075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4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57">
        <v>7</v>
      </c>
      <c r="F10" s="458"/>
      <c r="G10" s="32" t="s">
        <v>41</v>
      </c>
      <c r="H10" s="275">
        <f>[3]АРЭС!$E$11</f>
        <v>2.1000000000000001E-2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229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82" t="s">
        <v>45</v>
      </c>
      <c r="H11" s="276">
        <f>[3]АРЭС!$L$11</f>
        <v>0.11199999999999999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1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6">
        <v>1.83</v>
      </c>
      <c r="K12" s="220">
        <v>0.71199999999999997</v>
      </c>
      <c r="L12" s="221"/>
      <c r="M12" s="56">
        <v>2.1080000000000001</v>
      </c>
      <c r="N12" s="223">
        <v>0.73399999999999999</v>
      </c>
      <c r="O12" s="222"/>
      <c r="P12" s="56">
        <v>2.2530000000000001</v>
      </c>
      <c r="Q12" s="220">
        <v>0.65800000000000003</v>
      </c>
      <c r="R12" s="222"/>
      <c r="S12" s="223">
        <v>2.2469999999999999</v>
      </c>
      <c r="T12" s="56">
        <v>0.66</v>
      </c>
      <c r="U12" s="39" t="s">
        <v>107</v>
      </c>
      <c r="V12" s="218">
        <f>IF(I12&gt;0,ROUND(I12*$K$57*$K$59*SQRT(3)/1000,3),J12)</f>
        <v>1.83</v>
      </c>
      <c r="W12" s="219">
        <f>IF(K12&gt;0,K12,ROUND(V12*$F$54,3))</f>
        <v>0.71199999999999997</v>
      </c>
      <c r="X12" s="218">
        <f>IF(L12&gt;0,ROUND(L12*$N$57*$N$59*SQRT(3)/1000,3),M12)</f>
        <v>2.1080000000000001</v>
      </c>
      <c r="Y12" s="219">
        <f>IF(N12&gt;0,N12,ROUND(X12*$F$54,3))</f>
        <v>0.73399999999999999</v>
      </c>
      <c r="Z12" s="218">
        <f>IF(O12&gt;0,ROUND(O12*$Q$57*$Q$59*SQRT(3)/1000,3),P12)</f>
        <v>2.2530000000000001</v>
      </c>
      <c r="AA12" s="219">
        <f>IF(Q12&gt;0,Q12,ROUND(Z12*$F$54,3))</f>
        <v>0.65800000000000003</v>
      </c>
      <c r="AB12" s="218">
        <f>IF(R12&gt;0,ROUND(R12*$T$57*$T$59*SQRT(3)/1000,3),S12)</f>
        <v>2.2469999999999999</v>
      </c>
      <c r="AC12" s="219">
        <f>IF(T12&gt;0,T12,ROUND(AB12*$F$54,3))</f>
        <v>0.66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4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6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1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9"/>
      <c r="N16" s="250"/>
      <c r="O16" s="251"/>
      <c r="P16" s="246"/>
      <c r="Q16" s="247"/>
      <c r="R16" s="251"/>
      <c r="S16" s="252"/>
      <c r="T16" s="246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3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6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1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6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3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6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4.1419999999999995</v>
      </c>
      <c r="K24" s="114">
        <f>K8+K12</f>
        <v>1.722</v>
      </c>
      <c r="L24" s="263"/>
      <c r="M24" s="114">
        <f>M8+M12</f>
        <v>5.032</v>
      </c>
      <c r="N24" s="114">
        <f>N8+N12</f>
        <v>2.0339999999999998</v>
      </c>
      <c r="O24" s="264"/>
      <c r="P24" s="114">
        <f>P8+P12</f>
        <v>5.157</v>
      </c>
      <c r="Q24" s="114">
        <f>Q8+Q12</f>
        <v>1.9500000000000002</v>
      </c>
      <c r="R24" s="264"/>
      <c r="S24" s="265">
        <f>S8+S12</f>
        <v>5.1679999999999993</v>
      </c>
      <c r="T24" s="114">
        <f>T8+T12</f>
        <v>1.7349999999999999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109</v>
      </c>
      <c r="D27" s="413"/>
      <c r="E27" s="266"/>
      <c r="F27" s="107"/>
      <c r="G27" s="107"/>
      <c r="H27" s="110"/>
      <c r="I27" s="121"/>
      <c r="J27" s="122">
        <v>0</v>
      </c>
      <c r="K27" s="123"/>
      <c r="L27" s="124"/>
      <c r="M27" s="122">
        <v>0</v>
      </c>
      <c r="N27" s="125"/>
      <c r="O27" s="121"/>
      <c r="P27" s="122">
        <v>0</v>
      </c>
      <c r="Q27" s="123"/>
      <c r="R27" s="121"/>
      <c r="S27" s="125">
        <v>0</v>
      </c>
      <c r="T27" s="123"/>
    </row>
    <row r="28" spans="1:20" ht="14.25" customHeight="1">
      <c r="A28" s="407"/>
      <c r="B28" s="407"/>
      <c r="C28" s="400" t="s">
        <v>110</v>
      </c>
      <c r="D28" s="401"/>
      <c r="E28" s="87"/>
      <c r="F28" s="85"/>
      <c r="G28" s="85"/>
      <c r="H28" s="88"/>
      <c r="I28" s="44"/>
      <c r="J28" s="48">
        <v>0</v>
      </c>
      <c r="K28" s="50"/>
      <c r="L28" s="47"/>
      <c r="M28" s="48">
        <v>0</v>
      </c>
      <c r="N28" s="49"/>
      <c r="O28" s="44"/>
      <c r="P28" s="48">
        <v>0</v>
      </c>
      <c r="Q28" s="50"/>
      <c r="R28" s="44"/>
      <c r="S28" s="49">
        <v>0</v>
      </c>
      <c r="T28" s="50"/>
    </row>
    <row r="29" spans="1:20" ht="14.25" customHeight="1">
      <c r="A29" s="407"/>
      <c r="B29" s="407"/>
      <c r="C29" s="400" t="s">
        <v>111</v>
      </c>
      <c r="D29" s="401"/>
      <c r="E29" s="126">
        <v>49.1</v>
      </c>
      <c r="F29" s="127">
        <v>15</v>
      </c>
      <c r="G29" s="127"/>
      <c r="H29" s="128"/>
      <c r="I29" s="44"/>
      <c r="J29" s="48">
        <v>5.0999999999999997E-2</v>
      </c>
      <c r="K29" s="50"/>
      <c r="L29" s="47"/>
      <c r="M29" s="48">
        <v>6.4000000000000001E-2</v>
      </c>
      <c r="N29" s="49"/>
      <c r="O29" s="44"/>
      <c r="P29" s="48">
        <v>6.4000000000000001E-2</v>
      </c>
      <c r="Q29" s="50"/>
      <c r="R29" s="44"/>
      <c r="S29" s="49">
        <v>6.4000000000000001E-2</v>
      </c>
      <c r="T29" s="50"/>
    </row>
    <row r="30" spans="1:20" ht="14.25" customHeight="1">
      <c r="A30" s="407"/>
      <c r="B30" s="407"/>
      <c r="C30" s="400" t="s">
        <v>112</v>
      </c>
      <c r="D30" s="401"/>
      <c r="E30" s="126">
        <v>49.1</v>
      </c>
      <c r="F30" s="127">
        <v>15</v>
      </c>
      <c r="G30" s="127"/>
      <c r="H30" s="128"/>
      <c r="I30" s="44"/>
      <c r="J30" s="48">
        <v>0</v>
      </c>
      <c r="K30" s="50"/>
      <c r="L30" s="47"/>
      <c r="M30" s="48">
        <v>0</v>
      </c>
      <c r="N30" s="49"/>
      <c r="O30" s="44"/>
      <c r="P30" s="48">
        <v>0</v>
      </c>
      <c r="Q30" s="50"/>
      <c r="R30" s="44"/>
      <c r="S30" s="49">
        <v>0</v>
      </c>
      <c r="T30" s="50"/>
    </row>
    <row r="31" spans="1:20" ht="14.25" customHeight="1">
      <c r="A31" s="407"/>
      <c r="B31" s="407"/>
      <c r="C31" s="400" t="s">
        <v>113</v>
      </c>
      <c r="D31" s="401"/>
      <c r="E31" s="126">
        <v>49.1</v>
      </c>
      <c r="F31" s="127">
        <v>15</v>
      </c>
      <c r="G31" s="127"/>
      <c r="H31" s="128"/>
      <c r="I31" s="44"/>
      <c r="J31" s="48">
        <v>0.224</v>
      </c>
      <c r="K31" s="50"/>
      <c r="L31" s="47"/>
      <c r="M31" s="48">
        <v>0.187</v>
      </c>
      <c r="N31" s="49"/>
      <c r="O31" s="44"/>
      <c r="P31" s="48">
        <v>0.21099999999999999</v>
      </c>
      <c r="Q31" s="50"/>
      <c r="R31" s="44"/>
      <c r="S31" s="49">
        <v>0.18</v>
      </c>
      <c r="T31" s="50"/>
    </row>
    <row r="32" spans="1:20" ht="14.25" customHeight="1">
      <c r="A32" s="407"/>
      <c r="B32" s="407"/>
      <c r="C32" s="400" t="s">
        <v>114</v>
      </c>
      <c r="D32" s="401"/>
      <c r="E32" s="126"/>
      <c r="F32" s="127"/>
      <c r="G32" s="127"/>
      <c r="H32" s="128"/>
      <c r="I32" s="44"/>
      <c r="J32" s="48">
        <v>0.19</v>
      </c>
      <c r="K32" s="50"/>
      <c r="L32" s="47"/>
      <c r="M32" s="48">
        <v>0.32300000000000001</v>
      </c>
      <c r="N32" s="49"/>
      <c r="O32" s="44"/>
      <c r="P32" s="48">
        <v>0.38500000000000001</v>
      </c>
      <c r="Q32" s="50"/>
      <c r="R32" s="44"/>
      <c r="S32" s="49">
        <v>0.36299999999999999</v>
      </c>
      <c r="T32" s="50"/>
    </row>
    <row r="33" spans="1:20" ht="14.25" customHeight="1">
      <c r="A33" s="407"/>
      <c r="B33" s="407"/>
      <c r="C33" s="400" t="s">
        <v>115</v>
      </c>
      <c r="D33" s="401"/>
      <c r="E33" s="126"/>
      <c r="F33" s="127"/>
      <c r="G33" s="127"/>
      <c r="H33" s="128"/>
      <c r="I33" s="44"/>
      <c r="J33" s="48">
        <v>0.36</v>
      </c>
      <c r="K33" s="50"/>
      <c r="L33" s="47"/>
      <c r="M33" s="48">
        <v>0</v>
      </c>
      <c r="N33" s="49"/>
      <c r="O33" s="44"/>
      <c r="P33" s="48">
        <v>0.36</v>
      </c>
      <c r="Q33" s="50"/>
      <c r="R33" s="44"/>
      <c r="S33" s="49">
        <v>0</v>
      </c>
      <c r="T33" s="50"/>
    </row>
    <row r="34" spans="1:20" ht="14.25" customHeight="1">
      <c r="A34" s="407"/>
      <c r="B34" s="407"/>
      <c r="C34" s="400" t="s">
        <v>116</v>
      </c>
      <c r="D34" s="401"/>
      <c r="E34" s="126">
        <v>49.1</v>
      </c>
      <c r="F34" s="127">
        <v>15</v>
      </c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117</v>
      </c>
      <c r="D35" s="401"/>
      <c r="E35" s="126"/>
      <c r="F35" s="127"/>
      <c r="G35" s="127"/>
      <c r="H35" s="128"/>
      <c r="I35" s="44"/>
      <c r="J35" s="231">
        <v>1.7789999999999999</v>
      </c>
      <c r="K35" s="231"/>
      <c r="L35" s="231"/>
      <c r="M35" s="231">
        <v>1.7330000000000001</v>
      </c>
      <c r="N35" s="231"/>
      <c r="O35" s="231"/>
      <c r="P35" s="231">
        <v>1.569</v>
      </c>
      <c r="Q35" s="231"/>
      <c r="R35" s="231"/>
      <c r="S35" s="231">
        <v>1.593</v>
      </c>
      <c r="T35" s="50"/>
    </row>
    <row r="36" spans="1:20" ht="14.25" customHeight="1">
      <c r="A36" s="407"/>
      <c r="B36" s="407"/>
      <c r="C36" s="400" t="s">
        <v>118</v>
      </c>
      <c r="D36" s="456"/>
      <c r="E36" s="126">
        <v>49.1</v>
      </c>
      <c r="F36" s="127">
        <v>15</v>
      </c>
      <c r="G36" s="127"/>
      <c r="H36" s="128"/>
      <c r="I36" s="44"/>
      <c r="J36" s="48">
        <v>0.39200000000000002</v>
      </c>
      <c r="K36" s="50"/>
      <c r="L36" s="47"/>
      <c r="M36" s="48">
        <v>0.51</v>
      </c>
      <c r="N36" s="49"/>
      <c r="O36" s="44"/>
      <c r="P36" s="48">
        <v>0.58899999999999997</v>
      </c>
      <c r="Q36" s="50"/>
      <c r="R36" s="44"/>
      <c r="S36" s="49">
        <v>0.57699999999999996</v>
      </c>
      <c r="T36" s="50"/>
    </row>
    <row r="37" spans="1:20" ht="14.25" customHeight="1">
      <c r="A37" s="407"/>
      <c r="B37" s="407"/>
      <c r="C37" s="400" t="s">
        <v>119</v>
      </c>
      <c r="D37" s="401"/>
      <c r="E37" s="126">
        <v>49.1</v>
      </c>
      <c r="F37" s="127">
        <v>15</v>
      </c>
      <c r="G37" s="127"/>
      <c r="H37" s="128"/>
      <c r="I37" s="44"/>
      <c r="J37" s="48">
        <v>0</v>
      </c>
      <c r="K37" s="50"/>
      <c r="L37" s="47"/>
      <c r="M37" s="48">
        <v>0</v>
      </c>
      <c r="N37" s="49"/>
      <c r="O37" s="44"/>
      <c r="P37" s="48">
        <v>0</v>
      </c>
      <c r="Q37" s="50"/>
      <c r="R37" s="44"/>
      <c r="S37" s="49">
        <v>0</v>
      </c>
      <c r="T37" s="50"/>
    </row>
    <row r="38" spans="1:20" ht="14.25" customHeight="1">
      <c r="A38" s="407"/>
      <c r="B38" s="407"/>
      <c r="C38" s="400" t="s">
        <v>120</v>
      </c>
      <c r="D38" s="401"/>
      <c r="E38" s="126"/>
      <c r="F38" s="127"/>
      <c r="G38" s="127"/>
      <c r="H38" s="128"/>
      <c r="I38" s="44"/>
      <c r="J38" s="231">
        <v>1.1220000000000001</v>
      </c>
      <c r="K38" s="231"/>
      <c r="L38" s="231"/>
      <c r="M38" s="231">
        <v>1.1519999999999999</v>
      </c>
      <c r="N38" s="231"/>
      <c r="O38" s="231"/>
      <c r="P38" s="231">
        <v>1.0680000000000001</v>
      </c>
      <c r="Q38" s="231"/>
      <c r="R38" s="231"/>
      <c r="S38" s="231">
        <v>1.18</v>
      </c>
      <c r="T38" s="50"/>
    </row>
    <row r="39" spans="1:20" ht="14.25" customHeight="1">
      <c r="A39" s="407"/>
      <c r="B39" s="407"/>
      <c r="C39" s="400" t="s">
        <v>121</v>
      </c>
      <c r="D39" s="456"/>
      <c r="E39" s="126">
        <v>49.1</v>
      </c>
      <c r="F39" s="127">
        <v>15</v>
      </c>
      <c r="G39" s="127"/>
      <c r="H39" s="128"/>
      <c r="I39" s="44"/>
      <c r="J39" s="48">
        <v>1.2999999999999999E-2</v>
      </c>
      <c r="K39" s="50"/>
      <c r="L39" s="47"/>
      <c r="M39" s="48">
        <v>1.2999999999999999E-2</v>
      </c>
      <c r="N39" s="49"/>
      <c r="O39" s="44"/>
      <c r="P39" s="48">
        <v>1.2999999999999999E-2</v>
      </c>
      <c r="Q39" s="50"/>
      <c r="R39" s="44"/>
      <c r="S39" s="49">
        <v>1.4999999999999999E-2</v>
      </c>
      <c r="T39" s="50"/>
    </row>
    <row r="40" spans="1:20" ht="14.25" customHeight="1">
      <c r="A40" s="407"/>
      <c r="B40" s="407"/>
      <c r="C40" s="400" t="s">
        <v>122</v>
      </c>
      <c r="D40" s="401"/>
      <c r="E40" s="47"/>
      <c r="F40" s="127"/>
      <c r="G40" s="127"/>
      <c r="H40" s="128"/>
      <c r="I40" s="44"/>
      <c r="J40" s="48">
        <v>0.11700000000000001</v>
      </c>
      <c r="K40" s="50"/>
      <c r="L40" s="47"/>
      <c r="M40" s="48">
        <v>0.439</v>
      </c>
      <c r="N40" s="49"/>
      <c r="O40" s="44"/>
      <c r="P40" s="48">
        <v>0.46100000000000002</v>
      </c>
      <c r="Q40" s="50"/>
      <c r="R40" s="44"/>
      <c r="S40" s="49">
        <v>0.30299999999999999</v>
      </c>
      <c r="T40" s="50"/>
    </row>
    <row r="41" spans="1:20" ht="14.25" customHeight="1">
      <c r="A41" s="407"/>
      <c r="B41" s="407"/>
      <c r="C41" s="452" t="s">
        <v>123</v>
      </c>
      <c r="D41" s="453"/>
      <c r="E41" s="126">
        <v>49.1</v>
      </c>
      <c r="F41" s="127">
        <v>15</v>
      </c>
      <c r="G41" s="127"/>
      <c r="H41" s="128"/>
      <c r="I41" s="44"/>
      <c r="J41" s="48">
        <v>6.3E-2</v>
      </c>
      <c r="K41" s="50"/>
      <c r="L41" s="47"/>
      <c r="M41" s="48">
        <v>6.2E-2</v>
      </c>
      <c r="N41" s="49"/>
      <c r="O41" s="44"/>
      <c r="P41" s="48">
        <v>6.4000000000000001E-2</v>
      </c>
      <c r="Q41" s="50"/>
      <c r="R41" s="44"/>
      <c r="S41" s="49">
        <v>6.7000000000000004E-2</v>
      </c>
      <c r="T41" s="50"/>
    </row>
    <row r="42" spans="1:20" ht="14.25" customHeight="1">
      <c r="A42" s="407"/>
      <c r="B42" s="407"/>
      <c r="C42" s="400" t="s">
        <v>124</v>
      </c>
      <c r="D42" s="401"/>
      <c r="E42" s="126"/>
      <c r="F42" s="127"/>
      <c r="G42" s="127"/>
      <c r="H42" s="128"/>
      <c r="I42" s="44"/>
      <c r="J42" s="48">
        <v>0.372</v>
      </c>
      <c r="K42" s="50"/>
      <c r="L42" s="47"/>
      <c r="M42" s="48">
        <v>0.35899999999999999</v>
      </c>
      <c r="N42" s="49"/>
      <c r="O42" s="44"/>
      <c r="P42" s="48">
        <v>0.33300000000000002</v>
      </c>
      <c r="Q42" s="50"/>
      <c r="R42" s="44"/>
      <c r="S42" s="49">
        <v>0.32700000000000001</v>
      </c>
      <c r="T42" s="50"/>
    </row>
    <row r="43" spans="1:20" ht="14.25" customHeight="1">
      <c r="A43" s="407"/>
      <c r="B43" s="407"/>
      <c r="C43" s="400" t="s">
        <v>125</v>
      </c>
      <c r="D43" s="401"/>
      <c r="E43" s="126">
        <v>49.1</v>
      </c>
      <c r="F43" s="127">
        <v>15</v>
      </c>
      <c r="G43" s="127"/>
      <c r="H43" s="128"/>
      <c r="I43" s="44"/>
      <c r="J43" s="48">
        <v>4.3999999999999997E-2</v>
      </c>
      <c r="K43" s="50"/>
      <c r="L43" s="47"/>
      <c r="M43" s="48">
        <v>0.221</v>
      </c>
      <c r="N43" s="49"/>
      <c r="O43" s="44"/>
      <c r="P43" s="48">
        <v>0.13100000000000001</v>
      </c>
      <c r="Q43" s="50"/>
      <c r="R43" s="44"/>
      <c r="S43" s="49">
        <v>0.20399999999999999</v>
      </c>
      <c r="T43" s="50"/>
    </row>
    <row r="44" spans="1:20" ht="14.25" customHeight="1">
      <c r="A44" s="407"/>
      <c r="B44" s="407"/>
      <c r="C44" s="400" t="s">
        <v>126</v>
      </c>
      <c r="D44" s="401"/>
      <c r="E44" s="126">
        <v>49.1</v>
      </c>
      <c r="F44" s="127">
        <v>15</v>
      </c>
      <c r="G44" s="127"/>
      <c r="H44" s="128"/>
      <c r="I44" s="44"/>
      <c r="J44" s="48">
        <v>0.216</v>
      </c>
      <c r="K44" s="50"/>
      <c r="L44" s="47"/>
      <c r="M44" s="48">
        <v>0.158</v>
      </c>
      <c r="N44" s="49"/>
      <c r="O44" s="44"/>
      <c r="P44" s="48">
        <v>0.23599999999999999</v>
      </c>
      <c r="Q44" s="50"/>
      <c r="R44" s="44"/>
      <c r="S44" s="49">
        <v>0.14899999999999999</v>
      </c>
      <c r="T44" s="50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452"/>
      <c r="D46" s="453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400"/>
      <c r="D47" s="401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454"/>
      <c r="D48" s="455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400"/>
      <c r="D49" s="401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400"/>
      <c r="D50" s="401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400"/>
      <c r="D51" s="401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153"/>
      <c r="D53" s="267"/>
      <c r="E53" s="76" t="s">
        <v>70</v>
      </c>
      <c r="F53" s="268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269"/>
      <c r="D54" s="270"/>
      <c r="E54" s="113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271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 t="s">
        <v>72</v>
      </c>
      <c r="K55" s="36"/>
      <c r="L55" s="37"/>
      <c r="M55" s="35" t="s">
        <v>72</v>
      </c>
      <c r="N55" s="38"/>
      <c r="O55" s="34"/>
      <c r="P55" s="35" t="s">
        <v>72</v>
      </c>
      <c r="Q55" s="36"/>
      <c r="R55" s="34"/>
      <c r="S55" s="38" t="s">
        <v>72</v>
      </c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127</v>
      </c>
      <c r="K57" s="158"/>
      <c r="L57" s="272"/>
      <c r="M57" s="155" t="s">
        <v>127</v>
      </c>
      <c r="N57" s="273"/>
      <c r="O57" s="159"/>
      <c r="P57" s="155" t="s">
        <v>127</v>
      </c>
      <c r="Q57" s="158"/>
      <c r="R57" s="159"/>
      <c r="S57" s="155" t="s">
        <v>127</v>
      </c>
      <c r="T57" s="156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/>
      <c r="K58" s="162"/>
      <c r="L58" s="160"/>
      <c r="M58" s="161"/>
      <c r="N58" s="162"/>
      <c r="O58" s="160"/>
      <c r="P58" s="161"/>
      <c r="Q58" s="162"/>
      <c r="R58" s="160"/>
      <c r="S58" s="161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1"/>
      <c r="K59" s="165"/>
      <c r="L59" s="163"/>
      <c r="M59" s="161"/>
      <c r="N59" s="165"/>
      <c r="O59" s="163"/>
      <c r="P59" s="161"/>
      <c r="Q59" s="165"/>
      <c r="R59" s="163"/>
      <c r="S59" s="161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ROUND((V8^2+W8^2)*[3]АРЭС!$F$10/[3]АРЭС!$C$10^2,4)</f>
        <v>1.5E-3</v>
      </c>
      <c r="J62" s="168" t="s">
        <v>79</v>
      </c>
      <c r="K62" s="169">
        <f>ROUND((V8^2+W8^2)*[3]АРЭС!$I$10/([3]АРЭС!$C$10*100),4)</f>
        <v>4.4600000000000001E-2</v>
      </c>
      <c r="L62" s="167">
        <f>ROUND((X8^2+Y8^2)*[3]АРЭС!$F$10/[3]АРЭС!$C$10^2,4)</f>
        <v>2.5000000000000001E-3</v>
      </c>
      <c r="M62" s="168" t="s">
        <v>79</v>
      </c>
      <c r="N62" s="169">
        <f>ROUND((X8^2+Y8^2)*[3]АРЭС!$I$10/([3]АРЭС!$C$10*100),4)</f>
        <v>7.1800000000000003E-2</v>
      </c>
      <c r="O62" s="167">
        <f>ROUND((Z8^2+AA8^2)*[3]АРЭС!$F$10/[3]АРЭС!$C$10^2,4)</f>
        <v>2.3999999999999998E-3</v>
      </c>
      <c r="P62" s="168" t="s">
        <v>79</v>
      </c>
      <c r="Q62" s="169">
        <f>ROUND((Z8^2+AA8^2)*[3]АРЭС!$I$10/([3]АРЭС!$C$10*100),4)</f>
        <v>7.0800000000000002E-2</v>
      </c>
      <c r="R62" s="167">
        <f>ROUND((AB8^2+AC8^2)*[3]АРЭС!$F$10/[3]АРЭС!$C$10^2,4)</f>
        <v>2.3E-3</v>
      </c>
      <c r="S62" s="168" t="s">
        <v>79</v>
      </c>
      <c r="T62" s="169">
        <f>ROUND((AB8^2+AC8^2)*[3]АРЭС!$I$10/([3]АРЭС!$C$10*100),4)</f>
        <v>6.7900000000000002E-2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ROUND((V12^2+W12^2)*[3]АРЭС!$F$11/[3]АРЭС!$C$11^2,4)</f>
        <v>8.0000000000000004E-4</v>
      </c>
      <c r="J63" s="171" t="s">
        <v>79</v>
      </c>
      <c r="K63" s="172">
        <f>ROUND((V12^2+W12^2)*[3]АРЭС!$I$11/([3]АРЭС!$C$11*100),4)</f>
        <v>2.5499999999999998E-2</v>
      </c>
      <c r="L63" s="170">
        <f>ROUND((X12^2+Y12^2)*[3]АРЭС!$F$11/[3]АРЭС!$C$11^2,4)</f>
        <v>1.1000000000000001E-3</v>
      </c>
      <c r="M63" s="171" t="s">
        <v>79</v>
      </c>
      <c r="N63" s="172">
        <f>ROUND((X12^2+Y12^2)*[3]АРЭС!$I$11/([3]АРЭС!$C$11*100),4)</f>
        <v>3.3000000000000002E-2</v>
      </c>
      <c r="O63" s="170">
        <f>ROUND((Z12^2+AA12^2)*[3]АРЭС!$F$11/[3]АРЭС!$C$11^2,4)</f>
        <v>1.1999999999999999E-3</v>
      </c>
      <c r="P63" s="171" t="s">
        <v>79</v>
      </c>
      <c r="Q63" s="172">
        <f>ROUND((Z12^2+AA12^2)*[3]АРЭС!$I$11/([3]АРЭС!$C$11*100),4)</f>
        <v>3.6499999999999998E-2</v>
      </c>
      <c r="R63" s="170">
        <f>ROUND((AB12^2+AC12^2)*[3]АРЭС!$F$11/[3]АРЭС!$C$11^2,4)</f>
        <v>1.1999999999999999E-3</v>
      </c>
      <c r="S63" s="171" t="s">
        <v>79</v>
      </c>
      <c r="T63" s="172">
        <f>ROUND((AB12^2+AC12^2)*[3]АРЭС!$I$11/([3]АРЭС!$C$11*100),4)</f>
        <v>3.6299999999999999E-2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2.3424999999999998</v>
      </c>
      <c r="J66" s="181" t="s">
        <v>79</v>
      </c>
      <c r="K66" s="182">
        <f>K62+W8+W7+H7</f>
        <v>1.1858</v>
      </c>
      <c r="L66" s="180">
        <f>L62+X8+X7+H6</f>
        <v>2.9554999999999998</v>
      </c>
      <c r="M66" s="181" t="s">
        <v>79</v>
      </c>
      <c r="N66" s="183">
        <f>N62+Y8+Y7+H7</f>
        <v>1.5030000000000001</v>
      </c>
      <c r="O66" s="184">
        <f>O62+Z8+Z7+H6</f>
        <v>2.9354</v>
      </c>
      <c r="P66" s="181" t="s">
        <v>79</v>
      </c>
      <c r="Q66" s="182">
        <f>Q62+AA8+AA7+H7</f>
        <v>1.494</v>
      </c>
      <c r="R66" s="180">
        <f>R62+AB8+AB7+H6</f>
        <v>2.9522999999999997</v>
      </c>
      <c r="S66" s="181" t="s">
        <v>79</v>
      </c>
      <c r="T66" s="183">
        <f>T62+AC8+AC7+H7</f>
        <v>1.2741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1.8517999999999999</v>
      </c>
      <c r="J67" s="173" t="s">
        <v>79</v>
      </c>
      <c r="K67" s="190">
        <f>K63+W12+W11+H11</f>
        <v>0.84949999999999992</v>
      </c>
      <c r="L67" s="191">
        <f>L63+X12+X11+H10</f>
        <v>2.1301000000000001</v>
      </c>
      <c r="M67" s="173" t="s">
        <v>79</v>
      </c>
      <c r="N67" s="192">
        <f>N63+Y12+Y11+H11</f>
        <v>0.879</v>
      </c>
      <c r="O67" s="190">
        <f>O63+Z12+Z11+H10</f>
        <v>2.2751999999999999</v>
      </c>
      <c r="P67" s="173" t="s">
        <v>79</v>
      </c>
      <c r="Q67" s="190">
        <f>Q63+AA12+AA11+H11</f>
        <v>0.80649999999999999</v>
      </c>
      <c r="R67" s="191">
        <f>R63+AB12+AB11+H10</f>
        <v>2.2691999999999997</v>
      </c>
      <c r="S67" s="173" t="s">
        <v>79</v>
      </c>
      <c r="T67" s="192">
        <f>T63+AC12+AC11+H11</f>
        <v>0.80830000000000002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4.1943000000000001</v>
      </c>
      <c r="J70" s="200" t="s">
        <v>79</v>
      </c>
      <c r="K70" s="201">
        <f>K66+K67</f>
        <v>2.0352999999999999</v>
      </c>
      <c r="L70" s="199">
        <f>L66+L67</f>
        <v>5.0855999999999995</v>
      </c>
      <c r="M70" s="200" t="s">
        <v>79</v>
      </c>
      <c r="N70" s="201">
        <f>N66+N67</f>
        <v>2.3820000000000001</v>
      </c>
      <c r="O70" s="199">
        <f>O66+O67</f>
        <v>5.2105999999999995</v>
      </c>
      <c r="P70" s="200" t="s">
        <v>79</v>
      </c>
      <c r="Q70" s="201">
        <f>Q66+Q67</f>
        <v>2.3005</v>
      </c>
      <c r="R70" s="199">
        <f>R66+R67</f>
        <v>5.2214999999999989</v>
      </c>
      <c r="S70" s="200" t="s">
        <v>79</v>
      </c>
      <c r="T70" s="201">
        <f>T66+T67</f>
        <v>2.0823999999999998</v>
      </c>
    </row>
    <row r="71" spans="1:20" ht="14.25" customHeight="1" thickBot="1">
      <c r="A71" s="407"/>
      <c r="B71" s="346" t="s">
        <v>85</v>
      </c>
      <c r="C71" s="450"/>
      <c r="D71" s="451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 s="274" customFormat="1" ht="15">
      <c r="B74" t="s">
        <v>19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20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H15" sqref="H15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105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94</v>
      </c>
      <c r="J3" s="440"/>
      <c r="K3" s="441"/>
      <c r="L3" s="439" t="s">
        <v>95</v>
      </c>
      <c r="M3" s="440"/>
      <c r="N3" s="441"/>
      <c r="O3" s="439" t="s">
        <v>96</v>
      </c>
      <c r="P3" s="440"/>
      <c r="Q3" s="441"/>
      <c r="R3" s="439" t="s">
        <v>97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32" t="s">
        <v>41</v>
      </c>
      <c r="H6" s="202">
        <f>[3]АРЭС!$E$10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82" t="s">
        <v>45</v>
      </c>
      <c r="H7" s="217">
        <f>[3]АРЭС!$L$10</f>
        <v>0.13119999999999998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24"/>
      <c r="F8" s="425"/>
      <c r="G8" s="73"/>
      <c r="H8" s="74"/>
      <c r="I8" s="55"/>
      <c r="J8" s="56">
        <v>3.476</v>
      </c>
      <c r="K8" s="57">
        <v>0.996</v>
      </c>
      <c r="L8" s="58"/>
      <c r="M8" s="59">
        <v>2.363</v>
      </c>
      <c r="N8" s="57">
        <v>0.874</v>
      </c>
      <c r="O8" s="55"/>
      <c r="P8" s="59">
        <v>2.56</v>
      </c>
      <c r="Q8" s="57">
        <v>0.88500000000000001</v>
      </c>
      <c r="R8" s="55"/>
      <c r="S8" s="60">
        <v>2.004</v>
      </c>
      <c r="T8" s="206">
        <v>0.77100000000000002</v>
      </c>
      <c r="U8" s="39" t="s">
        <v>107</v>
      </c>
      <c r="V8" s="218">
        <f>IF(I8&gt;0,ROUND(I8*$I$57*$K$58*SQRT(3)/1000,3),J8)</f>
        <v>3.476</v>
      </c>
      <c r="W8" s="219">
        <f>IF(K8&gt;0,K8,ROUND(V8*$F$53,3))</f>
        <v>0.996</v>
      </c>
      <c r="X8" s="218">
        <f>IF(L8&gt;0,ROUND(L8*$L$57*$N$58*SQRT(3)/1000,3),M8)</f>
        <v>2.363</v>
      </c>
      <c r="Y8" s="219">
        <f>IF(N8&gt;0,N8,ROUND(X8*$F$53,3))</f>
        <v>0.874</v>
      </c>
      <c r="Z8" s="218">
        <f>IF(O8&gt;0,ROUND(O8*$O$57*$Q$58*SQRT(3)/1000,3),P8)</f>
        <v>2.56</v>
      </c>
      <c r="AA8" s="219">
        <f>IF(Q8&gt;0,Q8,ROUND(Z8*$F$53,3))</f>
        <v>0.88500000000000001</v>
      </c>
      <c r="AB8" s="218">
        <f>IF(R8&gt;0,ROUND(R8*$R$57*$T$58*SQRT(3)/1000,3),S8)</f>
        <v>2.004</v>
      </c>
      <c r="AC8" s="219">
        <f>IF(T8&gt;0,T8,ROUND(AB8*$F$53,3))</f>
        <v>0.77100000000000002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5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57">
        <v>7</v>
      </c>
      <c r="F10" s="458"/>
      <c r="G10" s="32" t="s">
        <v>41</v>
      </c>
      <c r="H10" s="202">
        <f>[3]АРЭС!$E$11</f>
        <v>2.1000000000000001E-2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82" t="s">
        <v>45</v>
      </c>
      <c r="H11" s="217">
        <f>[3]АРЭС!$L$11</f>
        <v>0.11199999999999999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48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9">
        <v>2.1309999999999998</v>
      </c>
      <c r="K12" s="57">
        <v>0.755</v>
      </c>
      <c r="L12" s="58"/>
      <c r="M12" s="59">
        <v>1.911</v>
      </c>
      <c r="N12" s="60">
        <v>0.73599999999999999</v>
      </c>
      <c r="O12" s="55"/>
      <c r="P12" s="59">
        <v>2.012</v>
      </c>
      <c r="Q12" s="57">
        <v>0.59899999999999998</v>
      </c>
      <c r="R12" s="55"/>
      <c r="S12" s="60">
        <v>1.782</v>
      </c>
      <c r="T12" s="206">
        <v>0.60599999999999998</v>
      </c>
      <c r="U12" s="39" t="s">
        <v>107</v>
      </c>
      <c r="V12" s="218">
        <f>IF(I12&gt;0,ROUND(I12*$K$57*$K$59*SQRT(3)/1000,3),J12)</f>
        <v>2.1309999999999998</v>
      </c>
      <c r="W12" s="219">
        <f>IF(K12&gt;0,K12,ROUND(V12*$F$54,3))</f>
        <v>0.755</v>
      </c>
      <c r="X12" s="218">
        <f>IF(L12&gt;0,ROUND(L12*$N$57*$N$59*SQRT(3)/1000,3),M12)</f>
        <v>1.911</v>
      </c>
      <c r="Y12" s="219">
        <f>IF(N12&gt;0,N12,ROUND(X12*$F$54,3))</f>
        <v>0.73599999999999999</v>
      </c>
      <c r="Z12" s="218">
        <f>IF(O12&gt;0,ROUND(O12*$Q$57*$Q$59*SQRT(3)/1000,3),P12)</f>
        <v>2.012</v>
      </c>
      <c r="AA12" s="219">
        <f>IF(Q12&gt;0,Q12,ROUND(Z12*$F$54,3))</f>
        <v>0.59899999999999998</v>
      </c>
      <c r="AB12" s="218">
        <f>IF(R12&gt;0,ROUND(R12*$T$57*$T$59*SQRT(3)/1000,3),S12)</f>
        <v>1.782</v>
      </c>
      <c r="AC12" s="219">
        <f>IF(T12&gt;0,T12,ROUND(AB12*$F$54,3))</f>
        <v>0.60599999999999998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1"/>
      <c r="O14" s="76"/>
      <c r="P14" s="77"/>
      <c r="Q14" s="78"/>
      <c r="R14" s="76"/>
      <c r="S14" s="81"/>
      <c r="T14" s="77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6"/>
      <c r="R15" s="84"/>
      <c r="S15" s="88"/>
      <c r="T15" s="85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135"/>
      <c r="N16" s="138"/>
      <c r="O16" s="90"/>
      <c r="P16" s="91"/>
      <c r="Q16" s="92"/>
      <c r="R16" s="90"/>
      <c r="S16" s="94"/>
      <c r="T16" s="91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6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7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5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1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6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7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271">
        <f>J8+J12</f>
        <v>5.6069999999999993</v>
      </c>
      <c r="K24" s="271">
        <f>K8+K12</f>
        <v>1.7509999999999999</v>
      </c>
      <c r="L24" s="115"/>
      <c r="M24" s="116">
        <f>M8+M12</f>
        <v>4.274</v>
      </c>
      <c r="N24" s="116">
        <f>N8+N12</f>
        <v>1.6099999999999999</v>
      </c>
      <c r="O24" s="113"/>
      <c r="P24" s="116">
        <f>P8+P12</f>
        <v>4.5720000000000001</v>
      </c>
      <c r="Q24" s="116">
        <f>Q8+Q12</f>
        <v>1.484</v>
      </c>
      <c r="R24" s="113"/>
      <c r="S24" s="117">
        <f>S8+S12</f>
        <v>3.786</v>
      </c>
      <c r="T24" s="116">
        <f>T8+T12</f>
        <v>1.377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109</v>
      </c>
      <c r="D27" s="413"/>
      <c r="E27" s="266"/>
      <c r="F27" s="107"/>
      <c r="G27" s="107"/>
      <c r="H27" s="110"/>
      <c r="I27" s="121"/>
      <c r="J27" s="122">
        <v>0</v>
      </c>
      <c r="K27" s="123"/>
      <c r="L27" s="124"/>
      <c r="M27" s="122">
        <v>0</v>
      </c>
      <c r="N27" s="125"/>
      <c r="O27" s="121"/>
      <c r="P27" s="122">
        <v>0</v>
      </c>
      <c r="Q27" s="123"/>
      <c r="R27" s="121"/>
      <c r="S27" s="125">
        <v>0</v>
      </c>
      <c r="T27" s="123"/>
    </row>
    <row r="28" spans="1:20" ht="14.25" customHeight="1">
      <c r="A28" s="407"/>
      <c r="B28" s="407"/>
      <c r="C28" s="400" t="s">
        <v>110</v>
      </c>
      <c r="D28" s="401"/>
      <c r="E28" s="87"/>
      <c r="F28" s="85"/>
      <c r="G28" s="85"/>
      <c r="H28" s="88"/>
      <c r="I28" s="44"/>
      <c r="J28" s="48">
        <v>0</v>
      </c>
      <c r="K28" s="50"/>
      <c r="L28" s="47"/>
      <c r="M28" s="48">
        <v>0</v>
      </c>
      <c r="N28" s="49"/>
      <c r="O28" s="44"/>
      <c r="P28" s="48">
        <v>0</v>
      </c>
      <c r="Q28" s="50"/>
      <c r="R28" s="44"/>
      <c r="S28" s="49">
        <v>0</v>
      </c>
      <c r="T28" s="50"/>
    </row>
    <row r="29" spans="1:20" ht="14.25" customHeight="1">
      <c r="A29" s="407"/>
      <c r="B29" s="407"/>
      <c r="C29" s="400" t="s">
        <v>111</v>
      </c>
      <c r="D29" s="401"/>
      <c r="E29" s="126">
        <v>49.1</v>
      </c>
      <c r="F29" s="127">
        <v>15</v>
      </c>
      <c r="G29" s="127"/>
      <c r="H29" s="128"/>
      <c r="I29" s="44"/>
      <c r="J29" s="48">
        <v>0.06</v>
      </c>
      <c r="K29" s="50"/>
      <c r="L29" s="47"/>
      <c r="M29" s="48">
        <v>0.06</v>
      </c>
      <c r="N29" s="49"/>
      <c r="O29" s="44"/>
      <c r="P29" s="48">
        <v>4.2999999999999997E-2</v>
      </c>
      <c r="Q29" s="50"/>
      <c r="R29" s="44"/>
      <c r="S29" s="49">
        <v>3.1E-2</v>
      </c>
      <c r="T29" s="50"/>
    </row>
    <row r="30" spans="1:20" ht="14.25" customHeight="1">
      <c r="A30" s="407"/>
      <c r="B30" s="407"/>
      <c r="C30" s="400" t="s">
        <v>112</v>
      </c>
      <c r="D30" s="401"/>
      <c r="E30" s="126">
        <v>49.1</v>
      </c>
      <c r="F30" s="127">
        <v>15</v>
      </c>
      <c r="G30" s="127"/>
      <c r="H30" s="128"/>
      <c r="I30" s="44"/>
      <c r="J30" s="48">
        <v>0</v>
      </c>
      <c r="K30" s="50"/>
      <c r="L30" s="47"/>
      <c r="M30" s="48">
        <v>0</v>
      </c>
      <c r="N30" s="49"/>
      <c r="O30" s="44"/>
      <c r="P30" s="48">
        <v>0</v>
      </c>
      <c r="Q30" s="50"/>
      <c r="R30" s="44"/>
      <c r="S30" s="49">
        <v>0</v>
      </c>
      <c r="T30" s="50"/>
    </row>
    <row r="31" spans="1:20" ht="14.25" customHeight="1">
      <c r="A31" s="407"/>
      <c r="B31" s="407"/>
      <c r="C31" s="400" t="s">
        <v>113</v>
      </c>
      <c r="D31" s="401"/>
      <c r="E31" s="126">
        <v>49.1</v>
      </c>
      <c r="F31" s="127">
        <v>15</v>
      </c>
      <c r="G31" s="127"/>
      <c r="H31" s="128"/>
      <c r="I31" s="44"/>
      <c r="J31" s="48">
        <v>0.21</v>
      </c>
      <c r="K31" s="50"/>
      <c r="L31" s="47"/>
      <c r="M31" s="48">
        <v>0.186</v>
      </c>
      <c r="N31" s="49"/>
      <c r="O31" s="44"/>
      <c r="P31" s="48">
        <v>0.20399999999999999</v>
      </c>
      <c r="Q31" s="50"/>
      <c r="R31" s="44"/>
      <c r="S31" s="49">
        <v>0.183</v>
      </c>
      <c r="T31" s="50"/>
    </row>
    <row r="32" spans="1:20" ht="14.25" customHeight="1">
      <c r="A32" s="407"/>
      <c r="B32" s="407"/>
      <c r="C32" s="400" t="s">
        <v>114</v>
      </c>
      <c r="D32" s="401"/>
      <c r="E32" s="126"/>
      <c r="F32" s="127"/>
      <c r="G32" s="127"/>
      <c r="H32" s="128"/>
      <c r="I32" s="44"/>
      <c r="J32" s="48">
        <v>0.56299999999999994</v>
      </c>
      <c r="K32" s="50"/>
      <c r="L32" s="47"/>
      <c r="M32" s="48">
        <v>0.36299999999999999</v>
      </c>
      <c r="N32" s="49"/>
      <c r="O32" s="44"/>
      <c r="P32" s="48">
        <v>0.49</v>
      </c>
      <c r="Q32" s="50"/>
      <c r="R32" s="44"/>
      <c r="S32" s="49">
        <v>0.443</v>
      </c>
      <c r="T32" s="50"/>
    </row>
    <row r="33" spans="1:20" ht="14.25" customHeight="1">
      <c r="A33" s="407"/>
      <c r="B33" s="407"/>
      <c r="C33" s="400" t="s">
        <v>115</v>
      </c>
      <c r="D33" s="401"/>
      <c r="E33" s="126"/>
      <c r="F33" s="127"/>
      <c r="G33" s="127"/>
      <c r="H33" s="128"/>
      <c r="I33" s="44"/>
      <c r="J33" s="48">
        <v>0.36</v>
      </c>
      <c r="K33" s="50"/>
      <c r="L33" s="47"/>
      <c r="M33" s="48">
        <v>0</v>
      </c>
      <c r="N33" s="49"/>
      <c r="O33" s="44"/>
      <c r="P33" s="48">
        <v>0.36</v>
      </c>
      <c r="Q33" s="50"/>
      <c r="R33" s="44"/>
      <c r="S33" s="49">
        <v>0</v>
      </c>
      <c r="T33" s="50"/>
    </row>
    <row r="34" spans="1:20" ht="14.25" customHeight="1">
      <c r="A34" s="407"/>
      <c r="B34" s="407"/>
      <c r="C34" s="400" t="s">
        <v>116</v>
      </c>
      <c r="D34" s="401"/>
      <c r="E34" s="126">
        <v>49.1</v>
      </c>
      <c r="F34" s="127">
        <v>15</v>
      </c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117</v>
      </c>
      <c r="D35" s="401"/>
      <c r="E35" s="126"/>
      <c r="F35" s="127"/>
      <c r="G35" s="127"/>
      <c r="H35" s="128"/>
      <c r="I35" s="44"/>
      <c r="J35" s="231">
        <v>1.546</v>
      </c>
      <c r="K35" s="231"/>
      <c r="L35" s="231"/>
      <c r="M35" s="231">
        <v>1.5389999999999999</v>
      </c>
      <c r="N35" s="231"/>
      <c r="O35" s="231"/>
      <c r="P35" s="231">
        <v>1.4510000000000001</v>
      </c>
      <c r="Q35" s="231"/>
      <c r="R35" s="231"/>
      <c r="S35" s="231">
        <v>1.54</v>
      </c>
      <c r="T35" s="50"/>
    </row>
    <row r="36" spans="1:20" ht="14.25" customHeight="1">
      <c r="A36" s="407"/>
      <c r="B36" s="407"/>
      <c r="C36" s="400" t="s">
        <v>118</v>
      </c>
      <c r="D36" s="456"/>
      <c r="E36" s="126">
        <v>49.1</v>
      </c>
      <c r="F36" s="127">
        <v>15</v>
      </c>
      <c r="G36" s="127"/>
      <c r="H36" s="128"/>
      <c r="I36" s="44"/>
      <c r="J36" s="48">
        <v>0.59899999999999998</v>
      </c>
      <c r="K36" s="50"/>
      <c r="L36" s="47"/>
      <c r="M36" s="48">
        <v>0.45500000000000002</v>
      </c>
      <c r="N36" s="49"/>
      <c r="O36" s="44"/>
      <c r="P36" s="48">
        <v>0.38700000000000001</v>
      </c>
      <c r="Q36" s="50"/>
      <c r="R36" s="44"/>
      <c r="S36" s="49">
        <v>0.21299999999999999</v>
      </c>
      <c r="T36" s="50"/>
    </row>
    <row r="37" spans="1:20" ht="14.25" customHeight="1">
      <c r="A37" s="407"/>
      <c r="B37" s="407"/>
      <c r="C37" s="400" t="s">
        <v>119</v>
      </c>
      <c r="D37" s="401"/>
      <c r="E37" s="126">
        <v>49.1</v>
      </c>
      <c r="F37" s="127">
        <v>15</v>
      </c>
      <c r="G37" s="127"/>
      <c r="H37" s="128"/>
      <c r="I37" s="44"/>
      <c r="J37" s="48">
        <v>0</v>
      </c>
      <c r="K37" s="50"/>
      <c r="L37" s="47"/>
      <c r="M37" s="48">
        <v>0</v>
      </c>
      <c r="N37" s="49"/>
      <c r="O37" s="44"/>
      <c r="P37" s="48">
        <v>0</v>
      </c>
      <c r="Q37" s="50"/>
      <c r="R37" s="44"/>
      <c r="S37" s="49">
        <v>0</v>
      </c>
      <c r="T37" s="50"/>
    </row>
    <row r="38" spans="1:20" ht="14.25" customHeight="1">
      <c r="A38" s="407"/>
      <c r="B38" s="407"/>
      <c r="C38" s="400" t="s">
        <v>120</v>
      </c>
      <c r="D38" s="401"/>
      <c r="E38" s="126"/>
      <c r="F38" s="127"/>
      <c r="G38" s="127"/>
      <c r="H38" s="128"/>
      <c r="I38" s="44"/>
      <c r="J38" s="48">
        <v>1.115</v>
      </c>
      <c r="K38" s="48"/>
      <c r="L38" s="48"/>
      <c r="M38" s="48">
        <v>1.036</v>
      </c>
      <c r="N38" s="48"/>
      <c r="O38" s="48"/>
      <c r="P38" s="48">
        <v>1.034</v>
      </c>
      <c r="Q38" s="48"/>
      <c r="R38" s="48"/>
      <c r="S38" s="48">
        <v>1.022</v>
      </c>
      <c r="T38" s="50"/>
    </row>
    <row r="39" spans="1:20" ht="14.25" customHeight="1">
      <c r="A39" s="407"/>
      <c r="B39" s="407"/>
      <c r="C39" s="400" t="s">
        <v>121</v>
      </c>
      <c r="D39" s="456"/>
      <c r="E39" s="126">
        <v>49.1</v>
      </c>
      <c r="F39" s="127">
        <v>15</v>
      </c>
      <c r="G39" s="127"/>
      <c r="H39" s="128"/>
      <c r="I39" s="44"/>
      <c r="J39" s="48">
        <v>1.4999999999999999E-2</v>
      </c>
      <c r="K39" s="50"/>
      <c r="L39" s="47"/>
      <c r="M39" s="48">
        <v>1.4999999999999999E-2</v>
      </c>
      <c r="N39" s="49"/>
      <c r="O39" s="44"/>
      <c r="P39" s="48">
        <v>1.4999999999999999E-2</v>
      </c>
      <c r="Q39" s="50"/>
      <c r="R39" s="44"/>
      <c r="S39" s="49">
        <v>1.4999999999999999E-2</v>
      </c>
      <c r="T39" s="50"/>
    </row>
    <row r="40" spans="1:20" ht="14.25" customHeight="1">
      <c r="A40" s="407"/>
      <c r="B40" s="407"/>
      <c r="C40" s="400" t="s">
        <v>122</v>
      </c>
      <c r="D40" s="401"/>
      <c r="E40" s="47"/>
      <c r="F40" s="127"/>
      <c r="G40" s="127"/>
      <c r="H40" s="128"/>
      <c r="I40" s="44"/>
      <c r="J40" s="48">
        <v>0.24199999999999999</v>
      </c>
      <c r="K40" s="50"/>
      <c r="L40" s="47"/>
      <c r="M40" s="48">
        <v>0.16700000000000001</v>
      </c>
      <c r="N40" s="49"/>
      <c r="O40" s="44"/>
      <c r="P40" s="48">
        <v>0.14299999999999999</v>
      </c>
      <c r="Q40" s="50"/>
      <c r="R40" s="44"/>
      <c r="S40" s="49">
        <v>0.159</v>
      </c>
      <c r="T40" s="50"/>
    </row>
    <row r="41" spans="1:20" ht="14.25" customHeight="1">
      <c r="A41" s="407"/>
      <c r="B41" s="407"/>
      <c r="C41" s="452" t="s">
        <v>123</v>
      </c>
      <c r="D41" s="453"/>
      <c r="E41" s="126">
        <v>49.1</v>
      </c>
      <c r="F41" s="127">
        <v>15</v>
      </c>
      <c r="G41" s="127"/>
      <c r="H41" s="128"/>
      <c r="I41" s="44"/>
      <c r="J41" s="48">
        <v>6.6000000000000003E-2</v>
      </c>
      <c r="K41" s="50"/>
      <c r="L41" s="47"/>
      <c r="M41" s="48">
        <v>6.5000000000000002E-2</v>
      </c>
      <c r="N41" s="49"/>
      <c r="O41" s="44"/>
      <c r="P41" s="48">
        <v>5.8999999999999997E-2</v>
      </c>
      <c r="Q41" s="50"/>
      <c r="R41" s="44"/>
      <c r="S41" s="49">
        <v>4.2999999999999997E-2</v>
      </c>
      <c r="T41" s="50"/>
    </row>
    <row r="42" spans="1:20" ht="14.25" customHeight="1">
      <c r="A42" s="407"/>
      <c r="B42" s="407"/>
      <c r="C42" s="400" t="s">
        <v>124</v>
      </c>
      <c r="D42" s="401"/>
      <c r="E42" s="126"/>
      <c r="F42" s="127"/>
      <c r="G42" s="127"/>
      <c r="H42" s="128"/>
      <c r="I42" s="44"/>
      <c r="J42" s="48">
        <v>0.34100000000000003</v>
      </c>
      <c r="K42" s="50"/>
      <c r="L42" s="47"/>
      <c r="M42" s="48">
        <v>0.35199999999999998</v>
      </c>
      <c r="N42" s="49"/>
      <c r="O42" s="44"/>
      <c r="P42" s="48">
        <v>0.32</v>
      </c>
      <c r="Q42" s="50"/>
      <c r="R42" s="44"/>
      <c r="S42" s="49">
        <v>0.32600000000000001</v>
      </c>
      <c r="T42" s="50"/>
    </row>
    <row r="43" spans="1:20" ht="14.25" customHeight="1">
      <c r="A43" s="407"/>
      <c r="B43" s="407"/>
      <c r="C43" s="400" t="s">
        <v>125</v>
      </c>
      <c r="D43" s="401"/>
      <c r="E43" s="126">
        <v>49.1</v>
      </c>
      <c r="F43" s="127">
        <v>15</v>
      </c>
      <c r="G43" s="127"/>
      <c r="H43" s="128"/>
      <c r="I43" s="44"/>
      <c r="J43" s="48">
        <v>0.24099999999999999</v>
      </c>
      <c r="K43" s="50"/>
      <c r="L43" s="47"/>
      <c r="M43" s="48">
        <v>0.17199999999999999</v>
      </c>
      <c r="N43" s="49"/>
      <c r="O43" s="44"/>
      <c r="P43" s="48">
        <v>1.2E-2</v>
      </c>
      <c r="Q43" s="50"/>
      <c r="R43" s="44"/>
      <c r="S43" s="49">
        <v>0</v>
      </c>
      <c r="T43" s="50"/>
    </row>
    <row r="44" spans="1:20" ht="14.25" customHeight="1">
      <c r="A44" s="407"/>
      <c r="B44" s="407"/>
      <c r="C44" s="400" t="s">
        <v>126</v>
      </c>
      <c r="D44" s="401"/>
      <c r="E44" s="126">
        <v>49.1</v>
      </c>
      <c r="F44" s="127">
        <v>15</v>
      </c>
      <c r="G44" s="127"/>
      <c r="H44" s="128"/>
      <c r="I44" s="44"/>
      <c r="J44" s="48">
        <v>0.28100000000000003</v>
      </c>
      <c r="K44" s="50"/>
      <c r="L44" s="47"/>
      <c r="M44" s="48">
        <v>0.245</v>
      </c>
      <c r="N44" s="49"/>
      <c r="O44" s="44"/>
      <c r="P44" s="48">
        <v>0.26500000000000001</v>
      </c>
      <c r="Q44" s="50"/>
      <c r="R44" s="44"/>
      <c r="S44" s="49">
        <v>0.192</v>
      </c>
      <c r="T44" s="50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452"/>
      <c r="D46" s="453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400"/>
      <c r="D47" s="401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454"/>
      <c r="D48" s="455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400"/>
      <c r="D49" s="401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400"/>
      <c r="D50" s="401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400"/>
      <c r="D51" s="401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153"/>
      <c r="D53" s="267"/>
      <c r="E53" s="76" t="s">
        <v>70</v>
      </c>
      <c r="F53" s="268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269"/>
      <c r="D54" s="270"/>
      <c r="E54" s="113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271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 t="s">
        <v>72</v>
      </c>
      <c r="K55" s="36"/>
      <c r="L55" s="37"/>
      <c r="M55" s="35" t="s">
        <v>72</v>
      </c>
      <c r="N55" s="38"/>
      <c r="O55" s="34"/>
      <c r="P55" s="35" t="s">
        <v>72</v>
      </c>
      <c r="Q55" s="36"/>
      <c r="R55" s="34"/>
      <c r="S55" s="38" t="s">
        <v>72</v>
      </c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127</v>
      </c>
      <c r="K57" s="158"/>
      <c r="L57" s="272"/>
      <c r="M57" s="155" t="s">
        <v>127</v>
      </c>
      <c r="N57" s="273"/>
      <c r="O57" s="159"/>
      <c r="P57" s="155" t="s">
        <v>127</v>
      </c>
      <c r="Q57" s="158"/>
      <c r="R57" s="159"/>
      <c r="S57" s="155" t="s">
        <v>127</v>
      </c>
      <c r="T57" s="156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/>
      <c r="K58" s="162"/>
      <c r="L58" s="160"/>
      <c r="M58" s="161"/>
      <c r="N58" s="162"/>
      <c r="O58" s="160"/>
      <c r="P58" s="161"/>
      <c r="Q58" s="162"/>
      <c r="R58" s="160"/>
      <c r="S58" s="161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1"/>
      <c r="K59" s="165"/>
      <c r="L59" s="163"/>
      <c r="M59" s="161"/>
      <c r="N59" s="165"/>
      <c r="O59" s="163"/>
      <c r="P59" s="161"/>
      <c r="Q59" s="165"/>
      <c r="R59" s="163"/>
      <c r="S59" s="161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ROUND((V8^2+W8^2)*[3]АРЭС!$F$10/[3]АРЭС!$C$10^2,4)</f>
        <v>3.2000000000000002E-3</v>
      </c>
      <c r="J62" s="168" t="s">
        <v>79</v>
      </c>
      <c r="K62" s="169">
        <f>ROUND((V8^2+W8^2)*[3]АРЭС!$I$10/([3]АРЭС!$C$10*100),4)</f>
        <v>9.1700000000000004E-2</v>
      </c>
      <c r="L62" s="167">
        <f>ROUND((X8^2+Y8^2)*[3]АРЭС!$F$10/[3]АРЭС!$C$10^2,4)</f>
        <v>1.5E-3</v>
      </c>
      <c r="M62" s="168" t="s">
        <v>79</v>
      </c>
      <c r="N62" s="169">
        <f>ROUND((X8^2+Y8^2)*[3]АРЭС!$I$10/([3]АРЭС!$C$10*100),4)</f>
        <v>4.4499999999999998E-2</v>
      </c>
      <c r="O62" s="167">
        <f>ROUND((Z8^2+AA8^2)*[3]АРЭС!$F$10/[3]АРЭС!$C$10^2,4)</f>
        <v>1.8E-3</v>
      </c>
      <c r="P62" s="168" t="s">
        <v>79</v>
      </c>
      <c r="Q62" s="169">
        <f>ROUND((Z8^2+AA8^2)*[3]АРЭС!$I$10/([3]АРЭС!$C$10*100),4)</f>
        <v>5.1400000000000001E-2</v>
      </c>
      <c r="R62" s="167">
        <f>ROUND((AB8^2+AC8^2)*[3]АРЭС!$F$10/[3]АРЭС!$C$10^2,4)</f>
        <v>1.1000000000000001E-3</v>
      </c>
      <c r="S62" s="168" t="s">
        <v>79</v>
      </c>
      <c r="T62" s="169">
        <f>ROUND((AB8^2+AC8^2)*[3]АРЭС!$I$10/([3]АРЭС!$C$10*100),4)</f>
        <v>3.2300000000000002E-2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ROUND((V12^2+W12^2)*[3]АРЭС!$F$11/[3]АРЭС!$C$11^2,4)</f>
        <v>1.1000000000000001E-3</v>
      </c>
      <c r="J63" s="171" t="s">
        <v>79</v>
      </c>
      <c r="K63" s="172">
        <f>ROUND((V12^2+W12^2)*[3]АРЭС!$I$11/([3]АРЭС!$C$11*100),4)</f>
        <v>3.3799999999999997E-2</v>
      </c>
      <c r="L63" s="170">
        <f>ROUND((X12^2+Y12^2)*[3]АРЭС!$F$11/[3]АРЭС!$C$11^2,4)</f>
        <v>8.9999999999999998E-4</v>
      </c>
      <c r="M63" s="171" t="s">
        <v>79</v>
      </c>
      <c r="N63" s="172">
        <f>ROUND((X12^2+Y12^2)*[3]АРЭС!$I$11/([3]АРЭС!$C$11*100),4)</f>
        <v>2.7799999999999998E-2</v>
      </c>
      <c r="O63" s="170">
        <f>ROUND((Z12^2+AA12^2)*[3]АРЭС!$F$11/[3]АРЭС!$C$11^2,4)</f>
        <v>8.9999999999999998E-4</v>
      </c>
      <c r="P63" s="171" t="s">
        <v>79</v>
      </c>
      <c r="Q63" s="172">
        <f>ROUND((Z12^2+AA12^2)*[3]АРЭС!$I$11/([3]АРЭС!$C$11*100),4)</f>
        <v>2.92E-2</v>
      </c>
      <c r="R63" s="170">
        <f>ROUND((AB12^2+AC12^2)*[3]АРЭС!$F$11/[3]АРЭС!$C$11^2,4)</f>
        <v>6.9999999999999999E-4</v>
      </c>
      <c r="S63" s="171" t="s">
        <v>79</v>
      </c>
      <c r="T63" s="172">
        <f>ROUND((AB12^2+AC12^2)*[3]АРЭС!$I$11/([3]АРЭС!$C$11*100),4)</f>
        <v>2.3400000000000001E-2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3.5082</v>
      </c>
      <c r="J66" s="181" t="s">
        <v>79</v>
      </c>
      <c r="K66" s="182">
        <f>K62+W8+W7+H7</f>
        <v>1.2188999999999999</v>
      </c>
      <c r="L66" s="180">
        <f>L62+X8+X7+H6</f>
        <v>2.3935</v>
      </c>
      <c r="M66" s="181" t="s">
        <v>79</v>
      </c>
      <c r="N66" s="183">
        <f>N62+Y8+Y7+H7</f>
        <v>1.0497000000000001</v>
      </c>
      <c r="O66" s="184">
        <f>O62+Z8+Z7+H6</f>
        <v>2.5907999999999998</v>
      </c>
      <c r="P66" s="181" t="s">
        <v>79</v>
      </c>
      <c r="Q66" s="182">
        <f>Q62+AA8+AA7+H7</f>
        <v>1.0676000000000001</v>
      </c>
      <c r="R66" s="180">
        <f>R62+AB8+AB7+H6</f>
        <v>2.0341</v>
      </c>
      <c r="S66" s="181" t="s">
        <v>79</v>
      </c>
      <c r="T66" s="183">
        <f>T62+AC8+AC7+H7</f>
        <v>0.9345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2.1530999999999998</v>
      </c>
      <c r="J67" s="173" t="s">
        <v>79</v>
      </c>
      <c r="K67" s="190">
        <f>K63+W12+W11+H11</f>
        <v>0.90079999999999993</v>
      </c>
      <c r="L67" s="191">
        <f>L63+X12+X11+H10</f>
        <v>1.9328999999999998</v>
      </c>
      <c r="M67" s="173" t="s">
        <v>79</v>
      </c>
      <c r="N67" s="192">
        <f>N63+Y12+Y11+H11</f>
        <v>0.87580000000000002</v>
      </c>
      <c r="O67" s="190">
        <f>O63+Z12+Z11+H10</f>
        <v>2.0339</v>
      </c>
      <c r="P67" s="173" t="s">
        <v>79</v>
      </c>
      <c r="Q67" s="190">
        <f>Q63+AA12+AA11+H11</f>
        <v>0.74019999999999997</v>
      </c>
      <c r="R67" s="191">
        <f>R63+AB12+AB11+H10</f>
        <v>1.8036999999999999</v>
      </c>
      <c r="S67" s="173" t="s">
        <v>79</v>
      </c>
      <c r="T67" s="192">
        <f>T63+AC12+AC11+H11</f>
        <v>0.74139999999999995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5.6612999999999998</v>
      </c>
      <c r="J70" s="200" t="s">
        <v>79</v>
      </c>
      <c r="K70" s="201">
        <f>K66+K67</f>
        <v>2.1196999999999999</v>
      </c>
      <c r="L70" s="199">
        <f>L66+L67</f>
        <v>4.3263999999999996</v>
      </c>
      <c r="M70" s="200" t="s">
        <v>79</v>
      </c>
      <c r="N70" s="201">
        <f>N66+N67</f>
        <v>1.9255</v>
      </c>
      <c r="O70" s="199">
        <f>O66+O67</f>
        <v>4.6246999999999998</v>
      </c>
      <c r="P70" s="200" t="s">
        <v>79</v>
      </c>
      <c r="Q70" s="201">
        <f>Q66+Q67</f>
        <v>1.8078000000000001</v>
      </c>
      <c r="R70" s="199">
        <f>R66+R67</f>
        <v>3.8377999999999997</v>
      </c>
      <c r="S70" s="200" t="s">
        <v>79</v>
      </c>
      <c r="T70" s="201">
        <f>T66+T67</f>
        <v>1.6758999999999999</v>
      </c>
    </row>
    <row r="71" spans="1:20" ht="14.25" customHeight="1" thickBot="1">
      <c r="A71" s="407"/>
      <c r="B71" s="346" t="s">
        <v>85</v>
      </c>
      <c r="C71" s="450"/>
      <c r="D71" s="451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 s="274" customFormat="1" ht="15">
      <c r="B74" t="s">
        <v>19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20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J15" sqref="J15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105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98</v>
      </c>
      <c r="J3" s="440"/>
      <c r="K3" s="441"/>
      <c r="L3" s="439" t="s">
        <v>99</v>
      </c>
      <c r="M3" s="440"/>
      <c r="N3" s="441"/>
      <c r="O3" s="439" t="s">
        <v>100</v>
      </c>
      <c r="P3" s="440"/>
      <c r="Q3" s="441"/>
      <c r="R3" s="439" t="s">
        <v>101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32" t="s">
        <v>41</v>
      </c>
      <c r="H6" s="202">
        <f>[3]АРЭС!$E$10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82" t="s">
        <v>45</v>
      </c>
      <c r="H7" s="217">
        <f>[3]АРЭС!$L$10</f>
        <v>0.13119999999999998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24"/>
      <c r="F8" s="425"/>
      <c r="G8" s="73"/>
      <c r="H8" s="74"/>
      <c r="I8" s="55"/>
      <c r="J8" s="56">
        <v>2.1949999999999998</v>
      </c>
      <c r="K8" s="57">
        <v>1.1200000000000001</v>
      </c>
      <c r="L8" s="58"/>
      <c r="M8" s="59">
        <v>2.0819999999999999</v>
      </c>
      <c r="N8" s="57">
        <v>0.9</v>
      </c>
      <c r="O8" s="55"/>
      <c r="P8" s="59">
        <v>2.2589999999999999</v>
      </c>
      <c r="Q8" s="57">
        <v>0.92600000000000005</v>
      </c>
      <c r="R8" s="55"/>
      <c r="S8" s="60">
        <v>1.9159999999999999</v>
      </c>
      <c r="T8" s="59">
        <v>0.82799999999999996</v>
      </c>
      <c r="U8" s="39" t="s">
        <v>107</v>
      </c>
      <c r="V8" s="218">
        <f>IF(I8&gt;0,ROUND(I8*$I$57*$K$58*SQRT(3)/1000,3),J8)</f>
        <v>2.1949999999999998</v>
      </c>
      <c r="W8" s="219">
        <f>IF(K8&gt;0,K8,ROUND(V8*$F$53,3))</f>
        <v>1.1200000000000001</v>
      </c>
      <c r="X8" s="218">
        <f>IF(L8&gt;0,ROUND(L8*$L$57*$N$58*SQRT(3)/1000,3),M8)</f>
        <v>2.0819999999999999</v>
      </c>
      <c r="Y8" s="219">
        <f>IF(N8&gt;0,N8,ROUND(X8*$F$53,3))</f>
        <v>0.9</v>
      </c>
      <c r="Z8" s="218">
        <f>IF(O8&gt;0,ROUND(O8*$O$57*$Q$58*SQRT(3)/1000,3),P8)</f>
        <v>2.2589999999999999</v>
      </c>
      <c r="AA8" s="219">
        <f>IF(Q8&gt;0,Q8,ROUND(Z8*$F$53,3))</f>
        <v>0.92600000000000005</v>
      </c>
      <c r="AB8" s="218">
        <f>IF(R8&gt;0,ROUND(R8*$R$57*$T$58*SQRT(3)/1000,3),S8)</f>
        <v>1.9159999999999999</v>
      </c>
      <c r="AC8" s="219">
        <f>IF(T8&gt;0,T8,ROUND(AB8*$F$53,3))</f>
        <v>0.82799999999999996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5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57">
        <v>7</v>
      </c>
      <c r="F10" s="458"/>
      <c r="G10" s="32" t="s">
        <v>41</v>
      </c>
      <c r="H10" s="202">
        <f>[3]АРЭС!$E$11</f>
        <v>2.1000000000000001E-2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82" t="s">
        <v>45</v>
      </c>
      <c r="H11" s="217">
        <f>[3]АРЭС!$L$11</f>
        <v>0.11199999999999999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48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9">
        <v>1.76</v>
      </c>
      <c r="K12" s="57">
        <v>0.58399999999999996</v>
      </c>
      <c r="L12" s="58"/>
      <c r="M12" s="59">
        <v>1.7370000000000001</v>
      </c>
      <c r="N12" s="60">
        <v>0.56200000000000006</v>
      </c>
      <c r="O12" s="55"/>
      <c r="P12" s="56">
        <v>1.722</v>
      </c>
      <c r="Q12" s="220">
        <v>0.56399999999999995</v>
      </c>
      <c r="R12" s="222"/>
      <c r="S12" s="223">
        <v>1.675</v>
      </c>
      <c r="T12" s="56">
        <v>0.501</v>
      </c>
      <c r="U12" s="39" t="s">
        <v>107</v>
      </c>
      <c r="V12" s="218">
        <f>IF(I12&gt;0,ROUND(I12*$K$57*$K$59*SQRT(3)/1000,3),J12)</f>
        <v>1.76</v>
      </c>
      <c r="W12" s="219">
        <f>IF(K12&gt;0,K12,ROUND(V12*$F$54,3))</f>
        <v>0.58399999999999996</v>
      </c>
      <c r="X12" s="218">
        <f>IF(L12&gt;0,ROUND(L12*$N$57*$N$59*SQRT(3)/1000,3),M12)</f>
        <v>1.7370000000000001</v>
      </c>
      <c r="Y12" s="219">
        <f>IF(N12&gt;0,N12,ROUND(X12*$F$54,3))</f>
        <v>0.56200000000000006</v>
      </c>
      <c r="Z12" s="218">
        <f>IF(O12&gt;0,ROUND(O12*$Q$57*$Q$59*SQRT(3)/1000,3),P12)</f>
        <v>1.722</v>
      </c>
      <c r="AA12" s="219">
        <f>IF(Q12&gt;0,Q12,ROUND(Z12*$F$54,3))</f>
        <v>0.56399999999999995</v>
      </c>
      <c r="AB12" s="218">
        <f>IF(R12&gt;0,ROUND(R12*$T$57*$T$59*SQRT(3)/1000,3),S12)</f>
        <v>1.675</v>
      </c>
      <c r="AC12" s="219">
        <f>IF(T12&gt;0,T12,ROUND(AB12*$F$54,3))</f>
        <v>0.501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1"/>
      <c r="O14" s="76"/>
      <c r="P14" s="77"/>
      <c r="Q14" s="78"/>
      <c r="R14" s="76"/>
      <c r="S14" s="81"/>
      <c r="T14" s="77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6"/>
      <c r="R15" s="84"/>
      <c r="S15" s="88"/>
      <c r="T15" s="85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135"/>
      <c r="N16" s="138"/>
      <c r="O16" s="90"/>
      <c r="P16" s="91"/>
      <c r="Q16" s="92"/>
      <c r="R16" s="90"/>
      <c r="S16" s="94"/>
      <c r="T16" s="91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6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7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5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1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6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7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3.9550000000000001</v>
      </c>
      <c r="K24" s="114">
        <f>K8+K12</f>
        <v>1.7040000000000002</v>
      </c>
      <c r="L24" s="115"/>
      <c r="M24" s="116">
        <f>M8+M12</f>
        <v>3.819</v>
      </c>
      <c r="N24" s="116">
        <f>N8+N12</f>
        <v>1.4620000000000002</v>
      </c>
      <c r="O24" s="113"/>
      <c r="P24" s="116">
        <f>P8+P12</f>
        <v>3.9809999999999999</v>
      </c>
      <c r="Q24" s="116">
        <f>Q8+Q12</f>
        <v>1.49</v>
      </c>
      <c r="R24" s="113"/>
      <c r="S24" s="117">
        <f>S8+S12</f>
        <v>3.5910000000000002</v>
      </c>
      <c r="T24" s="116">
        <f>T8+T12</f>
        <v>1.329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109</v>
      </c>
      <c r="D27" s="413"/>
      <c r="E27" s="266"/>
      <c r="F27" s="107"/>
      <c r="G27" s="107"/>
      <c r="H27" s="110"/>
      <c r="I27" s="121"/>
      <c r="J27" s="122">
        <v>0</v>
      </c>
      <c r="K27" s="123"/>
      <c r="L27" s="124"/>
      <c r="M27" s="122">
        <v>0</v>
      </c>
      <c r="N27" s="125"/>
      <c r="O27" s="121"/>
      <c r="P27" s="122">
        <v>0</v>
      </c>
      <c r="Q27" s="123"/>
      <c r="R27" s="121"/>
      <c r="S27" s="125">
        <v>0</v>
      </c>
      <c r="T27" s="123"/>
    </row>
    <row r="28" spans="1:20" ht="14.25" customHeight="1">
      <c r="A28" s="407"/>
      <c r="B28" s="407"/>
      <c r="C28" s="400" t="s">
        <v>110</v>
      </c>
      <c r="D28" s="401"/>
      <c r="E28" s="87"/>
      <c r="F28" s="85"/>
      <c r="G28" s="85"/>
      <c r="H28" s="88"/>
      <c r="I28" s="44"/>
      <c r="J28" s="48">
        <v>0</v>
      </c>
      <c r="K28" s="50"/>
      <c r="L28" s="47"/>
      <c r="M28" s="48">
        <v>0</v>
      </c>
      <c r="N28" s="49"/>
      <c r="O28" s="44"/>
      <c r="P28" s="48">
        <v>0</v>
      </c>
      <c r="Q28" s="50"/>
      <c r="R28" s="44"/>
      <c r="S28" s="49">
        <v>0</v>
      </c>
      <c r="T28" s="50"/>
    </row>
    <row r="29" spans="1:20" ht="14.25" customHeight="1">
      <c r="A29" s="407"/>
      <c r="B29" s="407"/>
      <c r="C29" s="400" t="s">
        <v>111</v>
      </c>
      <c r="D29" s="401"/>
      <c r="E29" s="126">
        <v>49.1</v>
      </c>
      <c r="F29" s="127">
        <v>15</v>
      </c>
      <c r="G29" s="127"/>
      <c r="H29" s="128"/>
      <c r="I29" s="44"/>
      <c r="J29" s="48">
        <v>0.02</v>
      </c>
      <c r="K29" s="50"/>
      <c r="L29" s="47"/>
      <c r="M29" s="48">
        <v>2.1999999999999999E-2</v>
      </c>
      <c r="N29" s="49"/>
      <c r="O29" s="44"/>
      <c r="P29" s="48">
        <v>2.4E-2</v>
      </c>
      <c r="Q29" s="50"/>
      <c r="R29" s="44"/>
      <c r="S29" s="49">
        <v>2.4E-2</v>
      </c>
      <c r="T29" s="50"/>
    </row>
    <row r="30" spans="1:20" ht="14.25" customHeight="1">
      <c r="A30" s="407"/>
      <c r="B30" s="407"/>
      <c r="C30" s="400" t="s">
        <v>112</v>
      </c>
      <c r="D30" s="401"/>
      <c r="E30" s="126">
        <v>49.1</v>
      </c>
      <c r="F30" s="127">
        <v>15</v>
      </c>
      <c r="G30" s="127"/>
      <c r="H30" s="128"/>
      <c r="I30" s="44"/>
      <c r="J30" s="48">
        <v>0</v>
      </c>
      <c r="K30" s="50"/>
      <c r="L30" s="47"/>
      <c r="M30" s="48">
        <v>0</v>
      </c>
      <c r="N30" s="49"/>
      <c r="O30" s="44"/>
      <c r="P30" s="48">
        <v>0</v>
      </c>
      <c r="Q30" s="50"/>
      <c r="R30" s="44"/>
      <c r="S30" s="49">
        <v>0</v>
      </c>
      <c r="T30" s="50"/>
    </row>
    <row r="31" spans="1:20" ht="14.25" customHeight="1">
      <c r="A31" s="407"/>
      <c r="B31" s="407"/>
      <c r="C31" s="400" t="s">
        <v>113</v>
      </c>
      <c r="D31" s="401"/>
      <c r="E31" s="126">
        <v>49.1</v>
      </c>
      <c r="F31" s="127">
        <v>15</v>
      </c>
      <c r="G31" s="127"/>
      <c r="H31" s="128"/>
      <c r="I31" s="44"/>
      <c r="J31" s="48">
        <v>0.19900000000000001</v>
      </c>
      <c r="K31" s="50"/>
      <c r="L31" s="47"/>
      <c r="M31" s="48">
        <v>0.21199999999999999</v>
      </c>
      <c r="N31" s="49"/>
      <c r="O31" s="44"/>
      <c r="P31" s="48">
        <v>0.23200000000000001</v>
      </c>
      <c r="Q31" s="50"/>
      <c r="R31" s="44"/>
      <c r="S31" s="49">
        <v>0.192</v>
      </c>
      <c r="T31" s="50"/>
    </row>
    <row r="32" spans="1:20" ht="14.25" customHeight="1">
      <c r="A32" s="407"/>
      <c r="B32" s="407"/>
      <c r="C32" s="400" t="s">
        <v>114</v>
      </c>
      <c r="D32" s="401"/>
      <c r="E32" s="126"/>
      <c r="F32" s="127"/>
      <c r="G32" s="127"/>
      <c r="H32" s="128"/>
      <c r="I32" s="44"/>
      <c r="J32" s="48">
        <v>0.39900000000000002</v>
      </c>
      <c r="K32" s="50"/>
      <c r="L32" s="47"/>
      <c r="M32" s="48">
        <v>0.47599999999999998</v>
      </c>
      <c r="N32" s="49"/>
      <c r="O32" s="44"/>
      <c r="P32" s="48">
        <v>0.28899999999999998</v>
      </c>
      <c r="Q32" s="50"/>
      <c r="R32" s="44"/>
      <c r="S32" s="49">
        <v>0.221</v>
      </c>
      <c r="T32" s="50"/>
    </row>
    <row r="33" spans="1:20" ht="14.25" customHeight="1">
      <c r="A33" s="407"/>
      <c r="B33" s="407"/>
      <c r="C33" s="400" t="s">
        <v>115</v>
      </c>
      <c r="D33" s="401"/>
      <c r="E33" s="126"/>
      <c r="F33" s="127"/>
      <c r="G33" s="127"/>
      <c r="H33" s="128"/>
      <c r="I33" s="44"/>
      <c r="J33" s="48">
        <v>0.36</v>
      </c>
      <c r="K33" s="50"/>
      <c r="L33" s="47"/>
      <c r="M33" s="48">
        <v>0</v>
      </c>
      <c r="N33" s="49"/>
      <c r="O33" s="44"/>
      <c r="P33" s="48">
        <v>0.36</v>
      </c>
      <c r="Q33" s="50"/>
      <c r="R33" s="44"/>
      <c r="S33" s="49">
        <v>0</v>
      </c>
      <c r="T33" s="50"/>
    </row>
    <row r="34" spans="1:20" ht="14.25" customHeight="1">
      <c r="A34" s="407"/>
      <c r="B34" s="407"/>
      <c r="C34" s="400" t="s">
        <v>116</v>
      </c>
      <c r="D34" s="401"/>
      <c r="E34" s="126">
        <v>49.1</v>
      </c>
      <c r="F34" s="127">
        <v>15</v>
      </c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117</v>
      </c>
      <c r="D35" s="401"/>
      <c r="E35" s="126"/>
      <c r="F35" s="127"/>
      <c r="G35" s="127"/>
      <c r="H35" s="128"/>
      <c r="I35" s="44"/>
      <c r="J35" s="231">
        <v>1.548</v>
      </c>
      <c r="K35" s="231"/>
      <c r="L35" s="231"/>
      <c r="M35" s="231">
        <v>1.5509999999999999</v>
      </c>
      <c r="N35" s="231"/>
      <c r="O35" s="231"/>
      <c r="P35" s="231">
        <v>1.6040000000000001</v>
      </c>
      <c r="Q35" s="231"/>
      <c r="R35" s="231"/>
      <c r="S35" s="231">
        <v>1.673</v>
      </c>
      <c r="T35" s="50"/>
    </row>
    <row r="36" spans="1:20" ht="14.25" customHeight="1">
      <c r="A36" s="407"/>
      <c r="B36" s="407"/>
      <c r="C36" s="400" t="s">
        <v>118</v>
      </c>
      <c r="D36" s="456"/>
      <c r="E36" s="126">
        <v>49.1</v>
      </c>
      <c r="F36" s="127">
        <v>15</v>
      </c>
      <c r="G36" s="127"/>
      <c r="H36" s="128"/>
      <c r="I36" s="44"/>
      <c r="J36" s="48">
        <v>0</v>
      </c>
      <c r="K36" s="50"/>
      <c r="L36" s="47"/>
      <c r="M36" s="48">
        <v>0</v>
      </c>
      <c r="N36" s="49"/>
      <c r="O36" s="44"/>
      <c r="P36" s="48">
        <v>0</v>
      </c>
      <c r="Q36" s="50"/>
      <c r="R36" s="44"/>
      <c r="S36" s="49">
        <v>0</v>
      </c>
      <c r="T36" s="50"/>
    </row>
    <row r="37" spans="1:20" ht="14.25" customHeight="1">
      <c r="A37" s="407"/>
      <c r="B37" s="407"/>
      <c r="C37" s="400" t="s">
        <v>119</v>
      </c>
      <c r="D37" s="401"/>
      <c r="E37" s="126">
        <v>49.1</v>
      </c>
      <c r="F37" s="127">
        <v>15</v>
      </c>
      <c r="G37" s="127"/>
      <c r="H37" s="128"/>
      <c r="I37" s="44"/>
      <c r="J37" s="48">
        <v>0</v>
      </c>
      <c r="K37" s="50"/>
      <c r="L37" s="47"/>
      <c r="M37" s="48">
        <v>0</v>
      </c>
      <c r="N37" s="49"/>
      <c r="O37" s="44"/>
      <c r="P37" s="48">
        <v>0</v>
      </c>
      <c r="Q37" s="50"/>
      <c r="R37" s="44"/>
      <c r="S37" s="49">
        <v>0</v>
      </c>
      <c r="T37" s="50"/>
    </row>
    <row r="38" spans="1:20" ht="14.25" customHeight="1">
      <c r="A38" s="407"/>
      <c r="B38" s="407"/>
      <c r="C38" s="400" t="s">
        <v>120</v>
      </c>
      <c r="D38" s="401"/>
      <c r="E38" s="126"/>
      <c r="F38" s="127"/>
      <c r="G38" s="127"/>
      <c r="H38" s="128"/>
      <c r="I38" s="44"/>
      <c r="J38" s="48">
        <v>1.03</v>
      </c>
      <c r="K38" s="48"/>
      <c r="L38" s="48"/>
      <c r="M38" s="48">
        <v>1.0389999999999999</v>
      </c>
      <c r="N38" s="48"/>
      <c r="O38" s="48"/>
      <c r="P38" s="48">
        <v>1.0620000000000001</v>
      </c>
      <c r="Q38" s="48"/>
      <c r="R38" s="48"/>
      <c r="S38" s="48">
        <v>1.0980000000000001</v>
      </c>
      <c r="T38" s="50"/>
    </row>
    <row r="39" spans="1:20" ht="14.25" customHeight="1">
      <c r="A39" s="407"/>
      <c r="B39" s="407"/>
      <c r="C39" s="400" t="s">
        <v>121</v>
      </c>
      <c r="D39" s="456"/>
      <c r="E39" s="126">
        <v>49.1</v>
      </c>
      <c r="F39" s="127">
        <v>15</v>
      </c>
      <c r="G39" s="127"/>
      <c r="H39" s="128"/>
      <c r="I39" s="44"/>
      <c r="J39" s="48">
        <v>1.4999999999999999E-2</v>
      </c>
      <c r="K39" s="50"/>
      <c r="L39" s="47"/>
      <c r="M39" s="48">
        <v>1.6E-2</v>
      </c>
      <c r="N39" s="49"/>
      <c r="O39" s="44"/>
      <c r="P39" s="48">
        <v>1.4999999999999999E-2</v>
      </c>
      <c r="Q39" s="50"/>
      <c r="R39" s="44"/>
      <c r="S39" s="49">
        <v>1.4E-2</v>
      </c>
      <c r="T39" s="50"/>
    </row>
    <row r="40" spans="1:20" ht="14.25" customHeight="1">
      <c r="A40" s="407"/>
      <c r="B40" s="407"/>
      <c r="C40" s="400" t="s">
        <v>122</v>
      </c>
      <c r="D40" s="401"/>
      <c r="E40" s="47"/>
      <c r="F40" s="127"/>
      <c r="G40" s="127"/>
      <c r="H40" s="128"/>
      <c r="I40" s="44"/>
      <c r="J40" s="48">
        <v>0.14000000000000001</v>
      </c>
      <c r="K40" s="50"/>
      <c r="L40" s="47"/>
      <c r="M40" s="48">
        <v>0.13700000000000001</v>
      </c>
      <c r="N40" s="49"/>
      <c r="O40" s="44"/>
      <c r="P40" s="48">
        <v>0.10199999999999999</v>
      </c>
      <c r="Q40" s="50"/>
      <c r="R40" s="44"/>
      <c r="S40" s="49">
        <v>7.0000000000000007E-2</v>
      </c>
      <c r="T40" s="50"/>
    </row>
    <row r="41" spans="1:20" ht="14.25" customHeight="1">
      <c r="A41" s="407"/>
      <c r="B41" s="407"/>
      <c r="C41" s="452" t="s">
        <v>123</v>
      </c>
      <c r="D41" s="453"/>
      <c r="E41" s="126">
        <v>49.1</v>
      </c>
      <c r="F41" s="127">
        <v>15</v>
      </c>
      <c r="G41" s="127"/>
      <c r="H41" s="128"/>
      <c r="I41" s="44"/>
      <c r="J41" s="48">
        <v>2.7E-2</v>
      </c>
      <c r="K41" s="50"/>
      <c r="L41" s="47"/>
      <c r="M41" s="48">
        <v>3.1E-2</v>
      </c>
      <c r="N41" s="49"/>
      <c r="O41" s="44"/>
      <c r="P41" s="48">
        <v>0.03</v>
      </c>
      <c r="Q41" s="50"/>
      <c r="R41" s="44"/>
      <c r="S41" s="49">
        <v>3.1E-2</v>
      </c>
      <c r="T41" s="50"/>
    </row>
    <row r="42" spans="1:20" ht="14.25" customHeight="1">
      <c r="A42" s="407"/>
      <c r="B42" s="407"/>
      <c r="C42" s="400" t="s">
        <v>124</v>
      </c>
      <c r="D42" s="401"/>
      <c r="E42" s="126"/>
      <c r="F42" s="127"/>
      <c r="G42" s="127"/>
      <c r="H42" s="128"/>
      <c r="I42" s="44"/>
      <c r="J42" s="48">
        <v>0.28199999999999997</v>
      </c>
      <c r="K42" s="50"/>
      <c r="L42" s="47"/>
      <c r="M42" s="48">
        <v>0.27200000000000002</v>
      </c>
      <c r="N42" s="49"/>
      <c r="O42" s="44"/>
      <c r="P42" s="48">
        <v>0.245</v>
      </c>
      <c r="Q42" s="50"/>
      <c r="R42" s="44"/>
      <c r="S42" s="49">
        <v>0.245</v>
      </c>
      <c r="T42" s="50"/>
    </row>
    <row r="43" spans="1:20" ht="14.25" customHeight="1">
      <c r="A43" s="407"/>
      <c r="B43" s="407"/>
      <c r="C43" s="400" t="s">
        <v>125</v>
      </c>
      <c r="D43" s="401"/>
      <c r="E43" s="126">
        <v>49.1</v>
      </c>
      <c r="F43" s="127">
        <v>15</v>
      </c>
      <c r="G43" s="127"/>
      <c r="H43" s="128"/>
      <c r="I43" s="44"/>
      <c r="J43" s="48">
        <v>0</v>
      </c>
      <c r="K43" s="50"/>
      <c r="L43" s="47"/>
      <c r="M43" s="48">
        <v>0</v>
      </c>
      <c r="N43" s="49"/>
      <c r="O43" s="44"/>
      <c r="P43" s="48">
        <v>0</v>
      </c>
      <c r="Q43" s="50"/>
      <c r="R43" s="44"/>
      <c r="S43" s="49">
        <v>0</v>
      </c>
      <c r="T43" s="50"/>
    </row>
    <row r="44" spans="1:20" ht="14.25" customHeight="1">
      <c r="A44" s="407"/>
      <c r="B44" s="407"/>
      <c r="C44" s="400" t="s">
        <v>126</v>
      </c>
      <c r="D44" s="401"/>
      <c r="E44" s="126">
        <v>49.1</v>
      </c>
      <c r="F44" s="127">
        <v>15</v>
      </c>
      <c r="G44" s="127"/>
      <c r="H44" s="128"/>
      <c r="I44" s="44"/>
      <c r="J44" s="48">
        <v>0.23499999999999999</v>
      </c>
      <c r="K44" s="50"/>
      <c r="L44" s="47"/>
      <c r="M44" s="48">
        <v>0.20300000000000001</v>
      </c>
      <c r="N44" s="49"/>
      <c r="O44" s="44"/>
      <c r="P44" s="48">
        <v>0.27800000000000002</v>
      </c>
      <c r="Q44" s="50"/>
      <c r="R44" s="44"/>
      <c r="S44" s="49">
        <v>0.18099999999999999</v>
      </c>
      <c r="T44" s="50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452"/>
      <c r="D46" s="453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400"/>
      <c r="D47" s="401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454"/>
      <c r="D48" s="455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400"/>
      <c r="D49" s="401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400"/>
      <c r="D50" s="401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400"/>
      <c r="D51" s="401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153"/>
      <c r="D53" s="267"/>
      <c r="E53" s="76" t="s">
        <v>70</v>
      </c>
      <c r="F53" s="268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269"/>
      <c r="D54" s="270"/>
      <c r="E54" s="113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271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 t="s">
        <v>72</v>
      </c>
      <c r="K55" s="36"/>
      <c r="L55" s="37"/>
      <c r="M55" s="35" t="s">
        <v>72</v>
      </c>
      <c r="N55" s="38"/>
      <c r="O55" s="34"/>
      <c r="P55" s="35" t="s">
        <v>72</v>
      </c>
      <c r="Q55" s="36"/>
      <c r="R55" s="34"/>
      <c r="S55" s="38" t="s">
        <v>72</v>
      </c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127</v>
      </c>
      <c r="K57" s="158"/>
      <c r="L57" s="272"/>
      <c r="M57" s="155" t="s">
        <v>127</v>
      </c>
      <c r="N57" s="273"/>
      <c r="O57" s="159"/>
      <c r="P57" s="155" t="s">
        <v>127</v>
      </c>
      <c r="Q57" s="158"/>
      <c r="R57" s="159"/>
      <c r="S57" s="155" t="s">
        <v>127</v>
      </c>
      <c r="T57" s="156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/>
      <c r="K58" s="162"/>
      <c r="L58" s="160"/>
      <c r="M58" s="161"/>
      <c r="N58" s="162"/>
      <c r="O58" s="160"/>
      <c r="P58" s="161"/>
      <c r="Q58" s="162"/>
      <c r="R58" s="160"/>
      <c r="S58" s="161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1"/>
      <c r="K59" s="165"/>
      <c r="L59" s="163"/>
      <c r="M59" s="161"/>
      <c r="N59" s="165"/>
      <c r="O59" s="163"/>
      <c r="P59" s="161"/>
      <c r="Q59" s="165"/>
      <c r="R59" s="163"/>
      <c r="S59" s="161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ROUND((V8^2+W8^2)*[3]АРЭС!$F$10/[3]АРЭС!$C$10^2,4)</f>
        <v>1.5E-3</v>
      </c>
      <c r="J62" s="168" t="s">
        <v>79</v>
      </c>
      <c r="K62" s="169">
        <f>ROUND((V8^2+W8^2)*[3]АРЭС!$I$10/([3]АРЭС!$C$10*100),4)</f>
        <v>4.2599999999999999E-2</v>
      </c>
      <c r="L62" s="167">
        <f>ROUND((X8^2+Y8^2)*[3]АРЭС!$F$10/[3]АРЭС!$C$10^2,4)</f>
        <v>1.1999999999999999E-3</v>
      </c>
      <c r="M62" s="168" t="s">
        <v>79</v>
      </c>
      <c r="N62" s="169">
        <f>ROUND((X8^2+Y8^2)*[3]АРЭС!$I$10/([3]АРЭС!$C$10*100),4)</f>
        <v>3.61E-2</v>
      </c>
      <c r="O62" s="167">
        <f>ROUND((Z8^2+AA8^2)*[3]АРЭС!$F$10/[3]АРЭС!$C$10^2,4)</f>
        <v>1.4E-3</v>
      </c>
      <c r="P62" s="168" t="s">
        <v>79</v>
      </c>
      <c r="Q62" s="169">
        <f>ROUND((Z8^2+AA8^2)*[3]АРЭС!$I$10/([3]АРЭС!$C$10*100),4)</f>
        <v>4.1799999999999997E-2</v>
      </c>
      <c r="R62" s="167">
        <f>ROUND((AB8^2+AC8^2)*[3]АРЭС!$F$10/[3]АРЭС!$C$10^2,4)</f>
        <v>1.1000000000000001E-3</v>
      </c>
      <c r="S62" s="168" t="s">
        <v>79</v>
      </c>
      <c r="T62" s="169">
        <f>ROUND((AB8^2+AC8^2)*[3]АРЭС!$I$10/([3]АРЭС!$C$10*100),4)</f>
        <v>3.0599999999999999E-2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ROUND((V12^2+W12^2)*[3]АРЭС!$F$11/[3]АРЭС!$C$11^2,4)</f>
        <v>6.9999999999999999E-4</v>
      </c>
      <c r="J63" s="171" t="s">
        <v>79</v>
      </c>
      <c r="K63" s="172">
        <f>ROUND((V12^2+W12^2)*[3]АРЭС!$I$11/([3]АРЭС!$C$11*100),4)</f>
        <v>2.2800000000000001E-2</v>
      </c>
      <c r="L63" s="170">
        <f>ROUND((X12^2+Y12^2)*[3]АРЭС!$F$11/[3]АРЭС!$C$11^2,4)</f>
        <v>6.9999999999999999E-4</v>
      </c>
      <c r="M63" s="171" t="s">
        <v>79</v>
      </c>
      <c r="N63" s="172">
        <f>ROUND((X12^2+Y12^2)*[3]АРЭС!$I$11/([3]АРЭС!$C$11*100),4)</f>
        <v>2.2100000000000002E-2</v>
      </c>
      <c r="O63" s="170">
        <f>ROUND((Z12^2+AA12^2)*[3]АРЭС!$F$11/[3]АРЭС!$C$11^2,4)</f>
        <v>6.9999999999999999E-4</v>
      </c>
      <c r="P63" s="171" t="s">
        <v>79</v>
      </c>
      <c r="Q63" s="172">
        <f>ROUND((Z12^2+AA12^2)*[3]АРЭС!$I$11/([3]АРЭС!$C$11*100),4)</f>
        <v>2.1700000000000001E-2</v>
      </c>
      <c r="R63" s="170">
        <f>ROUND((AB12^2+AC12^2)*[3]АРЭС!$F$11/[3]АРЭС!$C$11^2,4)</f>
        <v>5.9999999999999995E-4</v>
      </c>
      <c r="S63" s="171" t="s">
        <v>79</v>
      </c>
      <c r="T63" s="172">
        <f>ROUND((AB12^2+AC12^2)*[3]АРЭС!$I$11/([3]АРЭС!$C$11*100),4)</f>
        <v>2.0199999999999999E-2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2.2254999999999998</v>
      </c>
      <c r="J66" s="181" t="s">
        <v>79</v>
      </c>
      <c r="K66" s="182">
        <f>K62+W8+W7+H7</f>
        <v>1.2938000000000001</v>
      </c>
      <c r="L66" s="180">
        <f>L62+X8+X7+H6</f>
        <v>2.1121999999999996</v>
      </c>
      <c r="M66" s="181" t="s">
        <v>79</v>
      </c>
      <c r="N66" s="183">
        <f>N62+Y8+Y7+H7</f>
        <v>1.0672999999999999</v>
      </c>
      <c r="O66" s="184">
        <f>O62+Z8+Z7+H6</f>
        <v>2.2893999999999997</v>
      </c>
      <c r="P66" s="181" t="s">
        <v>79</v>
      </c>
      <c r="Q66" s="182">
        <f>Q62+AA8+AA7+H7</f>
        <v>1.099</v>
      </c>
      <c r="R66" s="180">
        <f>R62+AB8+AB7+H6</f>
        <v>1.9460999999999999</v>
      </c>
      <c r="S66" s="181" t="s">
        <v>79</v>
      </c>
      <c r="T66" s="183">
        <f>T62+AC8+AC7+H7</f>
        <v>0.9897999999999999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1.7816999999999998</v>
      </c>
      <c r="J67" s="173" t="s">
        <v>79</v>
      </c>
      <c r="K67" s="190">
        <f>K63+W12+W11+H11</f>
        <v>0.71879999999999999</v>
      </c>
      <c r="L67" s="191">
        <f>L63+X12+X11+H10</f>
        <v>1.7586999999999999</v>
      </c>
      <c r="M67" s="173" t="s">
        <v>79</v>
      </c>
      <c r="N67" s="192">
        <f>N63+Y12+Y11+H11</f>
        <v>0.69610000000000005</v>
      </c>
      <c r="O67" s="190">
        <f>O63+Z12+Z11+H10</f>
        <v>1.7436999999999998</v>
      </c>
      <c r="P67" s="173" t="s">
        <v>79</v>
      </c>
      <c r="Q67" s="190">
        <f>Q63+AA12+AA11+H11</f>
        <v>0.69769999999999999</v>
      </c>
      <c r="R67" s="191">
        <f>R63+AB12+AB11+H10</f>
        <v>1.6965999999999999</v>
      </c>
      <c r="S67" s="173" t="s">
        <v>79</v>
      </c>
      <c r="T67" s="192">
        <f>T63+AC12+AC11+H11</f>
        <v>0.63319999999999999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4.0071999999999992</v>
      </c>
      <c r="J70" s="200" t="s">
        <v>79</v>
      </c>
      <c r="K70" s="201">
        <f>K66+K67</f>
        <v>2.0125999999999999</v>
      </c>
      <c r="L70" s="199">
        <f>L66+L67</f>
        <v>3.8708999999999998</v>
      </c>
      <c r="M70" s="200" t="s">
        <v>79</v>
      </c>
      <c r="N70" s="201">
        <f>N66+N67</f>
        <v>1.7633999999999999</v>
      </c>
      <c r="O70" s="199">
        <f>O66+O67</f>
        <v>4.0330999999999992</v>
      </c>
      <c r="P70" s="200" t="s">
        <v>79</v>
      </c>
      <c r="Q70" s="201">
        <f>Q66+Q67</f>
        <v>1.7967</v>
      </c>
      <c r="R70" s="199">
        <f>R66+R67</f>
        <v>3.6426999999999996</v>
      </c>
      <c r="S70" s="200" t="s">
        <v>79</v>
      </c>
      <c r="T70" s="201">
        <f>T66+T67</f>
        <v>1.6229999999999998</v>
      </c>
    </row>
    <row r="71" spans="1:20" ht="14.25" customHeight="1" thickBot="1">
      <c r="A71" s="407"/>
      <c r="B71" s="346" t="s">
        <v>85</v>
      </c>
      <c r="C71" s="450"/>
      <c r="D71" s="451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 s="274" customFormat="1" ht="15">
      <c r="B74" t="s">
        <v>19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20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J20" sqref="J20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105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102</v>
      </c>
      <c r="J3" s="440"/>
      <c r="K3" s="441"/>
      <c r="L3" s="439" t="s">
        <v>35</v>
      </c>
      <c r="M3" s="440"/>
      <c r="N3" s="441"/>
      <c r="O3" s="439" t="s">
        <v>103</v>
      </c>
      <c r="P3" s="440"/>
      <c r="Q3" s="441"/>
      <c r="R3" s="439" t="s">
        <v>104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32" t="s">
        <v>41</v>
      </c>
      <c r="H6" s="33">
        <f>[3]АРЭС!$E$10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82" t="s">
        <v>45</v>
      </c>
      <c r="H7" s="217">
        <f>[3]АРЭС!$L$10</f>
        <v>0.13119999999999998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24"/>
      <c r="F8" s="425"/>
      <c r="G8" s="73"/>
      <c r="H8" s="74"/>
      <c r="I8" s="55"/>
      <c r="J8" s="56">
        <v>2.3119999999999998</v>
      </c>
      <c r="K8" s="220">
        <v>0.78900000000000003</v>
      </c>
      <c r="L8" s="221"/>
      <c r="M8" s="56">
        <v>2.2200000000000002</v>
      </c>
      <c r="N8" s="220">
        <v>0.77800000000000002</v>
      </c>
      <c r="O8" s="222"/>
      <c r="P8" s="56">
        <v>2.8370000000000002</v>
      </c>
      <c r="Q8" s="220">
        <v>0.95599999999999996</v>
      </c>
      <c r="R8" s="222"/>
      <c r="S8" s="223">
        <v>2.0110000000000001</v>
      </c>
      <c r="T8" s="56">
        <v>1.056</v>
      </c>
      <c r="U8" s="39" t="s">
        <v>107</v>
      </c>
      <c r="V8" s="218">
        <f>IF(I8&gt;0,ROUND(I8*$I$57*$K$58*SQRT(3)/1000,3),J8)</f>
        <v>2.3119999999999998</v>
      </c>
      <c r="W8" s="219">
        <f>IF(K8&gt;0,K8,ROUND(V8*$F$53,3))</f>
        <v>0.78900000000000003</v>
      </c>
      <c r="X8" s="218">
        <f>IF(L8&gt;0,ROUND(L8*$L$57*$N$58*SQRT(3)/1000,3),M8)</f>
        <v>2.2200000000000002</v>
      </c>
      <c r="Y8" s="219">
        <f>IF(N8&gt;0,N8,ROUND(X8*$F$53,3))</f>
        <v>0.77800000000000002</v>
      </c>
      <c r="Z8" s="218">
        <f>IF(O8&gt;0,ROUND(O8*$O$57*$Q$58*SQRT(3)/1000,3),P8)</f>
        <v>2.8370000000000002</v>
      </c>
      <c r="AA8" s="219">
        <f>IF(Q8&gt;0,Q8,ROUND(Z8*$F$53,3))</f>
        <v>0.95599999999999996</v>
      </c>
      <c r="AB8" s="218">
        <f>IF(R8&gt;0,ROUND(R8*$R$57*$T$58*SQRT(3)/1000,3),S8)</f>
        <v>2.0110000000000001</v>
      </c>
      <c r="AC8" s="219">
        <f>IF(T8&gt;0,T8,ROUND(AB8*$F$53,3))</f>
        <v>1.056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4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57">
        <v>7</v>
      </c>
      <c r="F10" s="458"/>
      <c r="G10" s="32" t="s">
        <v>41</v>
      </c>
      <c r="H10" s="33">
        <f>[3]АРЭС!$E$11</f>
        <v>2.1000000000000001E-2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229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82" t="s">
        <v>45</v>
      </c>
      <c r="H11" s="217">
        <f>[3]АРЭС!$L$11</f>
        <v>0.11199999999999999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1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6">
        <v>1.877</v>
      </c>
      <c r="K12" s="220">
        <v>0.51</v>
      </c>
      <c r="L12" s="221"/>
      <c r="M12" s="56">
        <v>1.9059999999999999</v>
      </c>
      <c r="N12" s="223">
        <v>0.503</v>
      </c>
      <c r="O12" s="222"/>
      <c r="P12" s="56">
        <v>1.9510000000000001</v>
      </c>
      <c r="Q12" s="220">
        <v>0.55700000000000005</v>
      </c>
      <c r="R12" s="222"/>
      <c r="S12" s="223">
        <v>1.778</v>
      </c>
      <c r="T12" s="56">
        <v>0.62</v>
      </c>
      <c r="U12" s="39" t="s">
        <v>107</v>
      </c>
      <c r="V12" s="218">
        <f>IF(I12&gt;0,ROUND(I12*$K$57*$K$59*SQRT(3)/1000,3),J12)</f>
        <v>1.877</v>
      </c>
      <c r="W12" s="219">
        <f>IF(K12&gt;0,K12,ROUND(V12*$F$54,3))</f>
        <v>0.51</v>
      </c>
      <c r="X12" s="218">
        <f>IF(L12&gt;0,ROUND(L12*$N$57*$N$59*SQRT(3)/1000,3),M12)</f>
        <v>1.9059999999999999</v>
      </c>
      <c r="Y12" s="219">
        <f>IF(N12&gt;0,N12,ROUND(X12*$F$54,3))</f>
        <v>0.503</v>
      </c>
      <c r="Z12" s="218">
        <f>IF(O12&gt;0,ROUND(O12*$Q$57*$Q$59*SQRT(3)/1000,3),P12)</f>
        <v>1.9510000000000001</v>
      </c>
      <c r="AA12" s="219">
        <f>IF(Q12&gt;0,Q12,ROUND(Z12*$F$54,3))</f>
        <v>0.55700000000000005</v>
      </c>
      <c r="AB12" s="218">
        <f>IF(R12&gt;0,ROUND(R12*$T$57*$T$59*SQRT(3)/1000,3),S12)</f>
        <v>1.778</v>
      </c>
      <c r="AC12" s="219">
        <f>IF(T12&gt;0,T12,ROUND(AB12*$F$54,3))</f>
        <v>0.62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4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6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1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9"/>
      <c r="N16" s="250"/>
      <c r="O16" s="251"/>
      <c r="P16" s="246"/>
      <c r="Q16" s="247"/>
      <c r="R16" s="251"/>
      <c r="S16" s="252"/>
      <c r="T16" s="246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3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6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1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6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3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6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4.1890000000000001</v>
      </c>
      <c r="K24" s="114">
        <f>K8+K12</f>
        <v>1.2989999999999999</v>
      </c>
      <c r="L24" s="263"/>
      <c r="M24" s="114">
        <f>M8+M12</f>
        <v>4.1260000000000003</v>
      </c>
      <c r="N24" s="114">
        <f>N8+N12</f>
        <v>1.2810000000000001</v>
      </c>
      <c r="O24" s="264"/>
      <c r="P24" s="114">
        <f>P8+P12</f>
        <v>4.7880000000000003</v>
      </c>
      <c r="Q24" s="114">
        <f>Q8+Q12</f>
        <v>1.5129999999999999</v>
      </c>
      <c r="R24" s="264"/>
      <c r="S24" s="265">
        <f>S8+S12</f>
        <v>3.7890000000000001</v>
      </c>
      <c r="T24" s="114">
        <f>T8+T12</f>
        <v>1.6760000000000002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109</v>
      </c>
      <c r="D27" s="413"/>
      <c r="E27" s="266"/>
      <c r="F27" s="107"/>
      <c r="G27" s="107"/>
      <c r="H27" s="110"/>
      <c r="I27" s="121"/>
      <c r="J27" s="122">
        <v>0</v>
      </c>
      <c r="K27" s="123"/>
      <c r="L27" s="124"/>
      <c r="M27" s="122">
        <v>0</v>
      </c>
      <c r="N27" s="125"/>
      <c r="O27" s="121"/>
      <c r="P27" s="122">
        <v>0</v>
      </c>
      <c r="Q27" s="123"/>
      <c r="R27" s="121"/>
      <c r="S27" s="125">
        <v>0</v>
      </c>
      <c r="T27" s="123"/>
    </row>
    <row r="28" spans="1:20" ht="14.25" customHeight="1">
      <c r="A28" s="407"/>
      <c r="B28" s="407"/>
      <c r="C28" s="400" t="s">
        <v>110</v>
      </c>
      <c r="D28" s="401"/>
      <c r="E28" s="87"/>
      <c r="F28" s="85"/>
      <c r="G28" s="85"/>
      <c r="H28" s="88"/>
      <c r="I28" s="44"/>
      <c r="J28" s="48">
        <v>0</v>
      </c>
      <c r="K28" s="50"/>
      <c r="L28" s="47"/>
      <c r="M28" s="48">
        <v>0</v>
      </c>
      <c r="N28" s="49"/>
      <c r="O28" s="44"/>
      <c r="P28" s="48">
        <v>0</v>
      </c>
      <c r="Q28" s="50"/>
      <c r="R28" s="44"/>
      <c r="S28" s="49">
        <v>0</v>
      </c>
      <c r="T28" s="50"/>
    </row>
    <row r="29" spans="1:20" ht="14.25" customHeight="1">
      <c r="A29" s="407"/>
      <c r="B29" s="407"/>
      <c r="C29" s="400" t="s">
        <v>111</v>
      </c>
      <c r="D29" s="401"/>
      <c r="E29" s="126">
        <v>49.1</v>
      </c>
      <c r="F29" s="127">
        <v>15</v>
      </c>
      <c r="G29" s="127"/>
      <c r="H29" s="128"/>
      <c r="I29" s="44"/>
      <c r="J29" s="48">
        <v>2.4E-2</v>
      </c>
      <c r="K29" s="50"/>
      <c r="L29" s="47"/>
      <c r="M29" s="48">
        <v>2.7E-2</v>
      </c>
      <c r="N29" s="49"/>
      <c r="O29" s="44"/>
      <c r="P29" s="48">
        <v>2.5000000000000001E-2</v>
      </c>
      <c r="Q29" s="50"/>
      <c r="R29" s="44"/>
      <c r="S29" s="49">
        <v>2.5999999999999999E-2</v>
      </c>
      <c r="T29" s="50"/>
    </row>
    <row r="30" spans="1:20" ht="14.25" customHeight="1">
      <c r="A30" s="407"/>
      <c r="B30" s="407"/>
      <c r="C30" s="400" t="s">
        <v>112</v>
      </c>
      <c r="D30" s="401"/>
      <c r="E30" s="126">
        <v>49.1</v>
      </c>
      <c r="F30" s="127">
        <v>15</v>
      </c>
      <c r="G30" s="127"/>
      <c r="H30" s="128"/>
      <c r="I30" s="44"/>
      <c r="J30" s="48">
        <v>0</v>
      </c>
      <c r="K30" s="50"/>
      <c r="L30" s="47"/>
      <c r="M30" s="48">
        <v>0</v>
      </c>
      <c r="N30" s="49"/>
      <c r="O30" s="44"/>
      <c r="P30" s="48">
        <v>0</v>
      </c>
      <c r="Q30" s="50"/>
      <c r="R30" s="44"/>
      <c r="S30" s="49">
        <v>0</v>
      </c>
      <c r="T30" s="50"/>
    </row>
    <row r="31" spans="1:20" ht="14.25" customHeight="1">
      <c r="A31" s="407"/>
      <c r="B31" s="407"/>
      <c r="C31" s="400" t="s">
        <v>113</v>
      </c>
      <c r="D31" s="401"/>
      <c r="E31" s="126">
        <v>49.1</v>
      </c>
      <c r="F31" s="127">
        <v>15</v>
      </c>
      <c r="G31" s="127"/>
      <c r="H31" s="128"/>
      <c r="I31" s="44"/>
      <c r="J31" s="48">
        <v>0.216</v>
      </c>
      <c r="K31" s="50"/>
      <c r="L31" s="47"/>
      <c r="M31" s="48">
        <v>0.191</v>
      </c>
      <c r="N31" s="49"/>
      <c r="O31" s="44"/>
      <c r="P31" s="48">
        <v>0.19</v>
      </c>
      <c r="Q31" s="50"/>
      <c r="R31" s="44"/>
      <c r="S31" s="49">
        <v>0.14899999999999999</v>
      </c>
      <c r="T31" s="50"/>
    </row>
    <row r="32" spans="1:20" ht="14.25" customHeight="1">
      <c r="A32" s="407"/>
      <c r="B32" s="407"/>
      <c r="C32" s="400" t="s">
        <v>114</v>
      </c>
      <c r="D32" s="401"/>
      <c r="E32" s="126"/>
      <c r="F32" s="127"/>
      <c r="G32" s="127"/>
      <c r="H32" s="128"/>
      <c r="I32" s="44"/>
      <c r="J32" s="48">
        <v>0.315</v>
      </c>
      <c r="K32" s="50"/>
      <c r="L32" s="47"/>
      <c r="M32" s="48">
        <v>6.3E-2</v>
      </c>
      <c r="N32" s="49"/>
      <c r="O32" s="44"/>
      <c r="P32" s="48">
        <v>0.32</v>
      </c>
      <c r="Q32" s="50"/>
      <c r="R32" s="44"/>
      <c r="S32" s="49">
        <v>0.16500000000000001</v>
      </c>
      <c r="T32" s="50"/>
    </row>
    <row r="33" spans="1:20" ht="14.25" customHeight="1">
      <c r="A33" s="407"/>
      <c r="B33" s="407"/>
      <c r="C33" s="400" t="s">
        <v>115</v>
      </c>
      <c r="D33" s="401"/>
      <c r="E33" s="126"/>
      <c r="F33" s="127"/>
      <c r="G33" s="127"/>
      <c r="H33" s="128"/>
      <c r="I33" s="44"/>
      <c r="J33" s="48">
        <v>3.5999999999999997E-2</v>
      </c>
      <c r="K33" s="50"/>
      <c r="L33" s="47"/>
      <c r="M33" s="48">
        <v>0</v>
      </c>
      <c r="N33" s="49"/>
      <c r="O33" s="44"/>
      <c r="P33" s="48">
        <v>3.5999999999999997E-2</v>
      </c>
      <c r="Q33" s="50"/>
      <c r="R33" s="44"/>
      <c r="S33" s="49">
        <v>0</v>
      </c>
      <c r="T33" s="50"/>
    </row>
    <row r="34" spans="1:20" ht="14.25" customHeight="1">
      <c r="A34" s="407"/>
      <c r="B34" s="407"/>
      <c r="C34" s="400" t="s">
        <v>116</v>
      </c>
      <c r="D34" s="401"/>
      <c r="E34" s="126">
        <v>49.1</v>
      </c>
      <c r="F34" s="127">
        <v>15</v>
      </c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117</v>
      </c>
      <c r="D35" s="401"/>
      <c r="E35" s="126"/>
      <c r="F35" s="127"/>
      <c r="G35" s="127"/>
      <c r="H35" s="128"/>
      <c r="I35" s="44"/>
      <c r="J35" s="231">
        <v>1.8029999999999999</v>
      </c>
      <c r="K35" s="231"/>
      <c r="L35" s="231"/>
      <c r="M35" s="231">
        <v>1.9710000000000001</v>
      </c>
      <c r="N35" s="231"/>
      <c r="O35" s="231"/>
      <c r="P35" s="231">
        <v>1.96</v>
      </c>
      <c r="Q35" s="231"/>
      <c r="R35" s="231"/>
      <c r="S35" s="231">
        <v>1.6850000000000001</v>
      </c>
      <c r="T35" s="50"/>
    </row>
    <row r="36" spans="1:20" ht="14.25" customHeight="1">
      <c r="A36" s="407"/>
      <c r="B36" s="407"/>
      <c r="C36" s="400" t="s">
        <v>118</v>
      </c>
      <c r="D36" s="464"/>
      <c r="E36" s="126">
        <v>49.1</v>
      </c>
      <c r="F36" s="127">
        <v>15</v>
      </c>
      <c r="G36" s="127"/>
      <c r="H36" s="128"/>
      <c r="I36" s="44"/>
      <c r="J36" s="48">
        <v>0</v>
      </c>
      <c r="K36" s="50"/>
      <c r="L36" s="47"/>
      <c r="M36" s="48">
        <v>0</v>
      </c>
      <c r="N36" s="49"/>
      <c r="O36" s="44"/>
      <c r="P36" s="48">
        <v>0</v>
      </c>
      <c r="Q36" s="50"/>
      <c r="R36" s="44"/>
      <c r="S36" s="49">
        <v>0</v>
      </c>
      <c r="T36" s="50"/>
    </row>
    <row r="37" spans="1:20" ht="14.25" customHeight="1">
      <c r="A37" s="407"/>
      <c r="B37" s="407"/>
      <c r="C37" s="400" t="s">
        <v>119</v>
      </c>
      <c r="D37" s="401"/>
      <c r="E37" s="126">
        <v>49.1</v>
      </c>
      <c r="F37" s="127">
        <v>15</v>
      </c>
      <c r="G37" s="127"/>
      <c r="H37" s="128"/>
      <c r="I37" s="44"/>
      <c r="J37" s="48">
        <v>0</v>
      </c>
      <c r="K37" s="50"/>
      <c r="L37" s="47"/>
      <c r="M37" s="48">
        <v>0</v>
      </c>
      <c r="N37" s="49"/>
      <c r="O37" s="44"/>
      <c r="P37" s="48">
        <v>0</v>
      </c>
      <c r="Q37" s="50"/>
      <c r="R37" s="44"/>
      <c r="S37" s="49">
        <v>0</v>
      </c>
      <c r="T37" s="50"/>
    </row>
    <row r="38" spans="1:20" ht="14.25" customHeight="1">
      <c r="A38" s="407"/>
      <c r="B38" s="407"/>
      <c r="C38" s="400" t="s">
        <v>120</v>
      </c>
      <c r="D38" s="401"/>
      <c r="E38" s="126"/>
      <c r="F38" s="127"/>
      <c r="G38" s="127"/>
      <c r="H38" s="128"/>
      <c r="I38" s="44"/>
      <c r="J38" s="231">
        <v>1.1220000000000001</v>
      </c>
      <c r="K38" s="231"/>
      <c r="L38" s="231"/>
      <c r="M38" s="231">
        <v>1.204</v>
      </c>
      <c r="N38" s="231"/>
      <c r="O38" s="231"/>
      <c r="P38" s="231">
        <v>1.198</v>
      </c>
      <c r="Q38" s="231"/>
      <c r="R38" s="231"/>
      <c r="S38" s="231">
        <v>1.03</v>
      </c>
      <c r="T38" s="50"/>
    </row>
    <row r="39" spans="1:20" ht="14.25" customHeight="1">
      <c r="A39" s="407"/>
      <c r="B39" s="407"/>
      <c r="C39" s="400" t="s">
        <v>121</v>
      </c>
      <c r="D39" s="464"/>
      <c r="E39" s="126">
        <v>49.1</v>
      </c>
      <c r="F39" s="127">
        <v>15</v>
      </c>
      <c r="G39" s="127"/>
      <c r="H39" s="128"/>
      <c r="I39" s="44"/>
      <c r="J39" s="48">
        <v>1.4E-2</v>
      </c>
      <c r="K39" s="50"/>
      <c r="L39" s="47"/>
      <c r="M39" s="48">
        <v>1.2999999999999999E-2</v>
      </c>
      <c r="N39" s="49"/>
      <c r="O39" s="44"/>
      <c r="P39" s="48">
        <v>1.6E-2</v>
      </c>
      <c r="Q39" s="50"/>
      <c r="R39" s="44"/>
      <c r="S39" s="49">
        <v>1.7000000000000001E-2</v>
      </c>
      <c r="T39" s="50"/>
    </row>
    <row r="40" spans="1:20" ht="14.25" customHeight="1">
      <c r="A40" s="407"/>
      <c r="B40" s="407"/>
      <c r="C40" s="400" t="s">
        <v>122</v>
      </c>
      <c r="D40" s="401"/>
      <c r="E40" s="47"/>
      <c r="F40" s="127"/>
      <c r="G40" s="127"/>
      <c r="H40" s="128"/>
      <c r="I40" s="44"/>
      <c r="J40" s="48">
        <v>6.8000000000000005E-2</v>
      </c>
      <c r="K40" s="50"/>
      <c r="L40" s="47"/>
      <c r="M40" s="48">
        <v>6.8000000000000005E-2</v>
      </c>
      <c r="N40" s="49"/>
      <c r="O40" s="44"/>
      <c r="P40" s="48">
        <v>7.5999999999999998E-2</v>
      </c>
      <c r="Q40" s="50"/>
      <c r="R40" s="44"/>
      <c r="S40" s="49">
        <v>7.5999999999999998E-2</v>
      </c>
      <c r="T40" s="50"/>
    </row>
    <row r="41" spans="1:20" ht="14.25" customHeight="1">
      <c r="A41" s="407"/>
      <c r="B41" s="407"/>
      <c r="C41" s="452" t="s">
        <v>123</v>
      </c>
      <c r="D41" s="453"/>
      <c r="E41" s="126">
        <v>49.1</v>
      </c>
      <c r="F41" s="127">
        <v>15</v>
      </c>
      <c r="G41" s="127"/>
      <c r="H41" s="128"/>
      <c r="I41" s="44"/>
      <c r="J41" s="48">
        <v>0.03</v>
      </c>
      <c r="K41" s="50"/>
      <c r="L41" s="47"/>
      <c r="M41" s="48">
        <v>2.8000000000000001E-2</v>
      </c>
      <c r="N41" s="49"/>
      <c r="O41" s="44"/>
      <c r="P41" s="48">
        <v>0.03</v>
      </c>
      <c r="Q41" s="50"/>
      <c r="R41" s="44"/>
      <c r="S41" s="49">
        <v>0.03</v>
      </c>
      <c r="T41" s="50"/>
    </row>
    <row r="42" spans="1:20" ht="14.25" customHeight="1">
      <c r="A42" s="407"/>
      <c r="B42" s="407"/>
      <c r="C42" s="400" t="s">
        <v>124</v>
      </c>
      <c r="D42" s="401"/>
      <c r="E42" s="126"/>
      <c r="F42" s="127"/>
      <c r="G42" s="127"/>
      <c r="H42" s="128"/>
      <c r="I42" s="44"/>
      <c r="J42" s="48">
        <v>0.24</v>
      </c>
      <c r="K42" s="50"/>
      <c r="L42" s="47"/>
      <c r="M42" s="48">
        <v>0.245</v>
      </c>
      <c r="N42" s="49"/>
      <c r="O42" s="44"/>
      <c r="P42" s="48">
        <v>0.24399999999999999</v>
      </c>
      <c r="Q42" s="50"/>
      <c r="R42" s="44"/>
      <c r="S42" s="49">
        <v>0.2</v>
      </c>
      <c r="T42" s="50"/>
    </row>
    <row r="43" spans="1:20" ht="14.25" customHeight="1">
      <c r="A43" s="407"/>
      <c r="B43" s="407"/>
      <c r="C43" s="400" t="s">
        <v>125</v>
      </c>
      <c r="D43" s="401"/>
      <c r="E43" s="126">
        <v>49.1</v>
      </c>
      <c r="F43" s="127">
        <v>15</v>
      </c>
      <c r="G43" s="127"/>
      <c r="H43" s="128"/>
      <c r="I43" s="44"/>
      <c r="J43" s="48">
        <v>0</v>
      </c>
      <c r="K43" s="50"/>
      <c r="L43" s="47"/>
      <c r="M43" s="48">
        <v>0</v>
      </c>
      <c r="N43" s="49"/>
      <c r="O43" s="44"/>
      <c r="P43" s="48">
        <v>0</v>
      </c>
      <c r="Q43" s="50"/>
      <c r="R43" s="44"/>
      <c r="S43" s="49">
        <v>0</v>
      </c>
      <c r="T43" s="50"/>
    </row>
    <row r="44" spans="1:20" ht="14.25" customHeight="1">
      <c r="A44" s="407"/>
      <c r="B44" s="407"/>
      <c r="C44" s="400" t="s">
        <v>126</v>
      </c>
      <c r="D44" s="401"/>
      <c r="E44" s="126">
        <v>49.1</v>
      </c>
      <c r="F44" s="127">
        <v>15</v>
      </c>
      <c r="G44" s="127"/>
      <c r="H44" s="128"/>
      <c r="I44" s="44"/>
      <c r="J44" s="48">
        <v>0.30499999999999999</v>
      </c>
      <c r="K44" s="50"/>
      <c r="L44" s="47"/>
      <c r="M44" s="48">
        <v>0.21199999999999999</v>
      </c>
      <c r="N44" s="49"/>
      <c r="O44" s="44"/>
      <c r="P44" s="48">
        <v>0.25800000000000001</v>
      </c>
      <c r="Q44" s="50"/>
      <c r="R44" s="44"/>
      <c r="S44" s="49">
        <v>0.127</v>
      </c>
      <c r="T44" s="50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452"/>
      <c r="D46" s="453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400"/>
      <c r="D47" s="401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454"/>
      <c r="D48" s="455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400"/>
      <c r="D49" s="401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400"/>
      <c r="D50" s="401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400"/>
      <c r="D51" s="401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153"/>
      <c r="D53" s="267"/>
      <c r="E53" s="76" t="s">
        <v>70</v>
      </c>
      <c r="F53" s="268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269"/>
      <c r="D54" s="270"/>
      <c r="E54" s="113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271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 t="s">
        <v>72</v>
      </c>
      <c r="K55" s="36"/>
      <c r="L55" s="37"/>
      <c r="M55" s="35" t="s">
        <v>72</v>
      </c>
      <c r="N55" s="38"/>
      <c r="O55" s="34"/>
      <c r="P55" s="35" t="s">
        <v>72</v>
      </c>
      <c r="Q55" s="36"/>
      <c r="R55" s="34"/>
      <c r="S55" s="38" t="s">
        <v>72</v>
      </c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127</v>
      </c>
      <c r="K57" s="158"/>
      <c r="L57" s="272"/>
      <c r="M57" s="155" t="s">
        <v>127</v>
      </c>
      <c r="N57" s="273"/>
      <c r="O57" s="159"/>
      <c r="P57" s="155" t="s">
        <v>127</v>
      </c>
      <c r="Q57" s="158"/>
      <c r="R57" s="159"/>
      <c r="S57" s="155" t="s">
        <v>127</v>
      </c>
      <c r="T57" s="156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/>
      <c r="K58" s="162"/>
      <c r="L58" s="160"/>
      <c r="M58" s="161"/>
      <c r="N58" s="162"/>
      <c r="O58" s="160"/>
      <c r="P58" s="161"/>
      <c r="Q58" s="162"/>
      <c r="R58" s="160"/>
      <c r="S58" s="161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1"/>
      <c r="K59" s="165"/>
      <c r="L59" s="163"/>
      <c r="M59" s="161"/>
      <c r="N59" s="165"/>
      <c r="O59" s="163"/>
      <c r="P59" s="161"/>
      <c r="Q59" s="165"/>
      <c r="R59" s="163"/>
      <c r="S59" s="161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ROUND((V8^2+W8^2)*[3]АРЭС!$F$10/[3]АРЭС!$C$10^2,4)</f>
        <v>1.4E-3</v>
      </c>
      <c r="J62" s="168" t="s">
        <v>79</v>
      </c>
      <c r="K62" s="169">
        <f>ROUND((V8^2+W8^2)*[3]АРЭС!$I$10/([3]АРЭС!$C$10*100),4)</f>
        <v>4.1799999999999997E-2</v>
      </c>
      <c r="L62" s="167">
        <f>ROUND((X8^2+Y8^2)*[3]АРЭС!$F$10/[3]АРЭС!$C$10^2,4)</f>
        <v>1.2999999999999999E-3</v>
      </c>
      <c r="M62" s="168" t="s">
        <v>79</v>
      </c>
      <c r="N62" s="169">
        <f>ROUND((X8^2+Y8^2)*[3]АРЭС!$I$10/([3]АРЭС!$C$10*100),4)</f>
        <v>3.8800000000000001E-2</v>
      </c>
      <c r="O62" s="167">
        <f>ROUND((Z8^2+AA8^2)*[3]АРЭС!$F$10/[3]АРЭС!$C$10^2,4)</f>
        <v>2.2000000000000001E-3</v>
      </c>
      <c r="P62" s="168" t="s">
        <v>79</v>
      </c>
      <c r="Q62" s="169">
        <f>ROUND((Z8^2+AA8^2)*[3]АРЭС!$I$10/([3]АРЭС!$C$10*100),4)</f>
        <v>6.2799999999999995E-2</v>
      </c>
      <c r="R62" s="167">
        <f>ROUND((AB8^2+AC8^2)*[3]АРЭС!$F$10/[3]АРЭС!$C$10^2,4)</f>
        <v>1.1999999999999999E-3</v>
      </c>
      <c r="S62" s="168" t="s">
        <v>79</v>
      </c>
      <c r="T62" s="169">
        <f>ROUND((AB8^2+AC8^2)*[3]АРЭС!$I$10/([3]АРЭС!$C$10*100),4)</f>
        <v>3.6200000000000003E-2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ROUND((V12^2+W12^2)*[3]АРЭС!$F$11/[3]АРЭС!$C$11^2,4)</f>
        <v>8.0000000000000004E-4</v>
      </c>
      <c r="J63" s="171" t="s">
        <v>79</v>
      </c>
      <c r="K63" s="172">
        <f>ROUND((V12^2+W12^2)*[3]АРЭС!$I$11/([3]АРЭС!$C$11*100),4)</f>
        <v>2.5000000000000001E-2</v>
      </c>
      <c r="L63" s="170">
        <f>ROUND((X12^2+Y12^2)*[3]АРЭС!$F$11/[3]АРЭС!$C$11^2,4)</f>
        <v>8.0000000000000004E-4</v>
      </c>
      <c r="M63" s="171" t="s">
        <v>79</v>
      </c>
      <c r="N63" s="172">
        <f>ROUND((X12^2+Y12^2)*[3]АРЭС!$I$11/([3]АРЭС!$C$11*100),4)</f>
        <v>2.5700000000000001E-2</v>
      </c>
      <c r="O63" s="170">
        <f>ROUND((Z12^2+AA12^2)*[3]АРЭС!$F$11/[3]АРЭС!$C$11^2,4)</f>
        <v>8.9999999999999998E-4</v>
      </c>
      <c r="P63" s="171" t="s">
        <v>79</v>
      </c>
      <c r="Q63" s="172">
        <f>ROUND((Z12^2+AA12^2)*[3]АРЭС!$I$11/([3]АРЭС!$C$11*100),4)</f>
        <v>2.7199999999999998E-2</v>
      </c>
      <c r="R63" s="170">
        <f>ROUND((AB12^2+AC12^2)*[3]АРЭС!$F$11/[3]АРЭС!$C$11^2,4)</f>
        <v>6.9999999999999999E-4</v>
      </c>
      <c r="S63" s="171" t="s">
        <v>79</v>
      </c>
      <c r="T63" s="172">
        <f>ROUND((AB12^2+AC12^2)*[3]АРЭС!$I$11/([3]АРЭС!$C$11*100),4)</f>
        <v>2.35E-2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2.3423999999999996</v>
      </c>
      <c r="J66" s="181" t="s">
        <v>79</v>
      </c>
      <c r="K66" s="182">
        <f>K62+W8+W7+H7</f>
        <v>0.96199999999999997</v>
      </c>
      <c r="L66" s="180">
        <f>L62+X8+X7+H6</f>
        <v>2.2503000000000002</v>
      </c>
      <c r="M66" s="181" t="s">
        <v>79</v>
      </c>
      <c r="N66" s="183">
        <f>N62+Y8+Y7+H7</f>
        <v>0.94799999999999995</v>
      </c>
      <c r="O66" s="184">
        <f>O62+Z8+Z7+H6</f>
        <v>2.8682000000000003</v>
      </c>
      <c r="P66" s="181" t="s">
        <v>79</v>
      </c>
      <c r="Q66" s="182">
        <f>Q62+AA8+AA7+H7</f>
        <v>1.1499999999999999</v>
      </c>
      <c r="R66" s="180">
        <f>R62+AB8+AB7+H6</f>
        <v>2.0411999999999999</v>
      </c>
      <c r="S66" s="181" t="s">
        <v>79</v>
      </c>
      <c r="T66" s="183">
        <f>T62+AC8+AC7+H7</f>
        <v>1.2234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1.8987999999999998</v>
      </c>
      <c r="J67" s="173" t="s">
        <v>79</v>
      </c>
      <c r="K67" s="190">
        <f>K63+W12+W11+H11</f>
        <v>0.64700000000000002</v>
      </c>
      <c r="L67" s="191">
        <f>L63+X12+X11+H10</f>
        <v>1.9277999999999997</v>
      </c>
      <c r="M67" s="173" t="s">
        <v>79</v>
      </c>
      <c r="N67" s="192">
        <f>N63+Y12+Y11+H11</f>
        <v>0.64069999999999994</v>
      </c>
      <c r="O67" s="190">
        <f>O63+Z12+Z11+H10</f>
        <v>1.9728999999999999</v>
      </c>
      <c r="P67" s="173" t="s">
        <v>79</v>
      </c>
      <c r="Q67" s="190">
        <f>Q63+AA12+AA11+H11</f>
        <v>0.69620000000000004</v>
      </c>
      <c r="R67" s="191">
        <f>R63+AB12+AB11+H10</f>
        <v>1.7996999999999999</v>
      </c>
      <c r="S67" s="173" t="s">
        <v>79</v>
      </c>
      <c r="T67" s="192">
        <f>T63+AC12+AC11+H11</f>
        <v>0.75549999999999995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4.2411999999999992</v>
      </c>
      <c r="J70" s="200" t="s">
        <v>79</v>
      </c>
      <c r="K70" s="201">
        <f>K66+K67</f>
        <v>1.609</v>
      </c>
      <c r="L70" s="199">
        <f>L66+L67</f>
        <v>4.1780999999999997</v>
      </c>
      <c r="M70" s="200" t="s">
        <v>79</v>
      </c>
      <c r="N70" s="201">
        <f>N66+N67</f>
        <v>1.5886999999999998</v>
      </c>
      <c r="O70" s="199">
        <f>O66+O67</f>
        <v>4.8411</v>
      </c>
      <c r="P70" s="200" t="s">
        <v>79</v>
      </c>
      <c r="Q70" s="201">
        <f>Q66+Q67</f>
        <v>1.8462000000000001</v>
      </c>
      <c r="R70" s="199">
        <f>R66+R67</f>
        <v>3.8408999999999995</v>
      </c>
      <c r="S70" s="200" t="s">
        <v>79</v>
      </c>
      <c r="T70" s="201">
        <f>T66+T67</f>
        <v>1.9788999999999999</v>
      </c>
    </row>
    <row r="71" spans="1:20" ht="14.25" customHeight="1" thickBot="1">
      <c r="A71" s="407"/>
      <c r="B71" s="346" t="s">
        <v>85</v>
      </c>
      <c r="C71" s="450"/>
      <c r="D71" s="451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 s="274" customFormat="1" ht="15">
      <c r="B74" t="s">
        <v>19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20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topLeftCell="A46" workbookViewId="0">
      <selection activeCell="B74" sqref="B74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436" t="s">
        <v>135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25</v>
      </c>
      <c r="J3" s="440"/>
      <c r="K3" s="441"/>
      <c r="L3" s="439" t="s">
        <v>26</v>
      </c>
      <c r="M3" s="440"/>
      <c r="N3" s="441"/>
      <c r="O3" s="439" t="s">
        <v>27</v>
      </c>
      <c r="P3" s="440"/>
      <c r="Q3" s="441"/>
      <c r="R3" s="439" t="s">
        <v>28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  <c r="AE5" s="40" t="s">
        <v>44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72" t="s">
        <v>41</v>
      </c>
      <c r="H6" s="202">
        <f>[3]АРЭС!$E$8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42" t="s">
        <v>45</v>
      </c>
      <c r="H7" s="43">
        <f>[3]АРЭС!$L$8</f>
        <v>0.16800000000000001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5.569</v>
      </c>
      <c r="K8" s="279">
        <v>3.7759999999999998</v>
      </c>
      <c r="L8" s="280"/>
      <c r="M8" s="203">
        <v>5.4320000000000004</v>
      </c>
      <c r="N8" s="279">
        <v>3.6840000000000002</v>
      </c>
      <c r="O8" s="281"/>
      <c r="P8" s="203">
        <v>4.53</v>
      </c>
      <c r="Q8" s="279">
        <v>3.2989999999999999</v>
      </c>
      <c r="R8" s="281"/>
      <c r="S8" s="282">
        <v>3.7469999999999999</v>
      </c>
      <c r="T8" s="206">
        <v>2.9089999999999998</v>
      </c>
      <c r="U8" t="s">
        <v>136</v>
      </c>
      <c r="V8" s="283">
        <f>IF(I8&gt;0,ROUND(I8*$I$57*$K$58*SQRT(3)/1000,3),J8)</f>
        <v>5.569</v>
      </c>
      <c r="W8" s="284">
        <f>IF(K8&gt;0,K8,ROUND(V8*$F$53,3))</f>
        <v>3.7759999999999998</v>
      </c>
      <c r="X8" s="283">
        <f>IF(L8&gt;0,ROUND(L8*$L$57*$N$58*SQRT(3)/1000,3),M8)</f>
        <v>5.4320000000000004</v>
      </c>
      <c r="Y8" s="284">
        <f>IF(N8&gt;0,N8,ROUND(X8*$F$53,3))</f>
        <v>3.6840000000000002</v>
      </c>
      <c r="Z8" s="283">
        <f>IF(O8&gt;0,ROUND(O8*$O$57*$Q$58*SQRT(3)/1000,3),P8)</f>
        <v>4.53</v>
      </c>
      <c r="AA8" s="284">
        <f>IF(Q8&gt;0,Q8,ROUND(Z8*$F$53,3))</f>
        <v>3.2989999999999999</v>
      </c>
      <c r="AB8" s="283">
        <f>IF(R8&gt;0,ROUND(R8*$R$57*$T$58*SQRT(3)/1000,3),S8)</f>
        <v>3.7469999999999999</v>
      </c>
      <c r="AC8" s="62">
        <f>IF(T8&gt;0,T8,ROUND(AB8*$F$53,3))</f>
        <v>2.9089999999999998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65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62">
        <v>7</v>
      </c>
      <c r="F10" s="463"/>
      <c r="G10" s="72" t="s">
        <v>41</v>
      </c>
      <c r="H10" s="202">
        <f>[3]АРЭС!$E$9</f>
        <v>2.5000000000000001E-2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35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42" t="s">
        <v>45</v>
      </c>
      <c r="H11" s="43">
        <f>[3]АРЭС!$L$9</f>
        <v>0.16800000000000001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48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34"/>
      <c r="F12" s="435"/>
      <c r="G12" s="53"/>
      <c r="H12" s="54"/>
      <c r="I12" s="55"/>
      <c r="J12" s="203">
        <v>0</v>
      </c>
      <c r="K12" s="279">
        <v>0</v>
      </c>
      <c r="L12" s="280"/>
      <c r="M12" s="203">
        <v>0</v>
      </c>
      <c r="N12" s="279">
        <v>0</v>
      </c>
      <c r="O12" s="281"/>
      <c r="P12" s="203">
        <v>0</v>
      </c>
      <c r="Q12" s="279">
        <v>0</v>
      </c>
      <c r="R12" s="281"/>
      <c r="S12" s="282">
        <v>0</v>
      </c>
      <c r="T12" s="203">
        <v>0</v>
      </c>
      <c r="U12" t="s">
        <v>136</v>
      </c>
      <c r="V12" s="283">
        <f>IF(I12&gt;0,ROUND(I12*$K$57*$K$59*SQRT(3)/1000,3),J12)</f>
        <v>0</v>
      </c>
      <c r="W12" s="284">
        <f>IF(K12&gt;0,K12,ROUND(V12*$F$54,3))</f>
        <v>0</v>
      </c>
      <c r="X12" s="283">
        <f>IF(L12&gt;0,ROUND(L12*$N$57*$N$59*SQRT(3)/1000,3),M12)</f>
        <v>0</v>
      </c>
      <c r="Y12" s="284">
        <f>IF(N12&gt;0,N12,ROUND(X12*$F$54,3))</f>
        <v>0</v>
      </c>
      <c r="Z12" s="283">
        <f>IF(O12&gt;0,ROUND(O12*$Q$57*$Q$59*SQRT(3)/1000,3),P12)</f>
        <v>0</v>
      </c>
      <c r="AA12" s="284">
        <f>IF(Q12&gt;0,Q12,ROUND(Z12*$F$54,3))</f>
        <v>0</v>
      </c>
      <c r="AB12" s="283">
        <f>IF(R12&gt;0,ROUND(R12*$T$57*$T$59*SQRT(3)/1000,3),S12)</f>
        <v>0</v>
      </c>
      <c r="AC12" s="284">
        <f>IF(T12&gt;0,T12,ROUND(AB12*$F$54,3))</f>
        <v>0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6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285" t="s">
        <v>41</v>
      </c>
      <c r="H14" s="78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77"/>
    </row>
    <row r="15" spans="1:31" ht="14.25" customHeight="1">
      <c r="A15" s="407"/>
      <c r="B15" s="407"/>
      <c r="C15" s="415"/>
      <c r="D15" s="41"/>
      <c r="E15" s="368"/>
      <c r="F15" s="370"/>
      <c r="G15" s="286" t="s">
        <v>45</v>
      </c>
      <c r="H15" s="86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85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6"/>
      <c r="N16" s="252"/>
      <c r="O16" s="251"/>
      <c r="P16" s="246"/>
      <c r="Q16" s="247"/>
      <c r="R16" s="251"/>
      <c r="S16" s="252"/>
      <c r="T16" s="91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96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285" t="s">
        <v>41</v>
      </c>
      <c r="H18" s="78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77"/>
    </row>
    <row r="19" spans="1:20" ht="14.25" customHeight="1">
      <c r="A19" s="407"/>
      <c r="B19" s="407"/>
      <c r="C19" s="415"/>
      <c r="D19" s="41"/>
      <c r="E19" s="368"/>
      <c r="F19" s="370"/>
      <c r="G19" s="286" t="s">
        <v>45</v>
      </c>
      <c r="H19" s="86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85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91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96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7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107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5.569</v>
      </c>
      <c r="K24" s="114">
        <f>K8+K12</f>
        <v>3.7759999999999998</v>
      </c>
      <c r="L24" s="263"/>
      <c r="M24" s="114">
        <f>M8+M12</f>
        <v>5.4320000000000004</v>
      </c>
      <c r="N24" s="114">
        <f>N8+N12</f>
        <v>3.6840000000000002</v>
      </c>
      <c r="O24" s="264"/>
      <c r="P24" s="114">
        <f>P8+P12</f>
        <v>4.53</v>
      </c>
      <c r="Q24" s="114">
        <f>Q8+Q12</f>
        <v>3.2989999999999999</v>
      </c>
      <c r="R24" s="264"/>
      <c r="S24" s="265">
        <f>S8+S12</f>
        <v>3.7469999999999999</v>
      </c>
      <c r="T24" s="114">
        <f>T8+T12</f>
        <v>2.9089999999999998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73" t="s">
        <v>137</v>
      </c>
      <c r="D27" s="474"/>
      <c r="E27" s="118">
        <v>48.7</v>
      </c>
      <c r="F27" s="119">
        <v>65</v>
      </c>
      <c r="G27" s="119"/>
      <c r="H27" s="120"/>
      <c r="I27" s="121"/>
      <c r="J27" s="287">
        <v>0.47699999999999998</v>
      </c>
      <c r="K27" s="288">
        <v>0.35599999999999998</v>
      </c>
      <c r="L27" s="289"/>
      <c r="M27" s="287">
        <v>0.47599999999999998</v>
      </c>
      <c r="N27" s="290">
        <v>0.33500000000000002</v>
      </c>
      <c r="O27" s="291"/>
      <c r="P27" s="287">
        <v>0.46300000000000002</v>
      </c>
      <c r="Q27" s="288">
        <v>0.33800000000000002</v>
      </c>
      <c r="R27" s="291"/>
      <c r="S27" s="290">
        <v>0.44800000000000001</v>
      </c>
      <c r="T27" s="288">
        <v>0.34</v>
      </c>
    </row>
    <row r="28" spans="1:20" ht="14.25" customHeight="1">
      <c r="A28" s="407"/>
      <c r="B28" s="407"/>
      <c r="C28" s="400" t="s">
        <v>138</v>
      </c>
      <c r="D28" s="401"/>
      <c r="E28" s="126"/>
      <c r="F28" s="127"/>
      <c r="G28" s="127"/>
      <c r="H28" s="128"/>
      <c r="I28" s="44"/>
      <c r="J28" s="292">
        <v>0.66900000000000004</v>
      </c>
      <c r="K28" s="292"/>
      <c r="L28" s="292"/>
      <c r="M28" s="292">
        <v>0.66900000000000004</v>
      </c>
      <c r="N28" s="292"/>
      <c r="O28" s="292"/>
      <c r="P28" s="292">
        <v>0.63</v>
      </c>
      <c r="Q28" s="292"/>
      <c r="R28" s="292"/>
      <c r="S28" s="292">
        <v>0.65400000000000003</v>
      </c>
      <c r="T28" s="231"/>
    </row>
    <row r="29" spans="1:20" ht="14.25" customHeight="1">
      <c r="A29" s="407"/>
      <c r="B29" s="407"/>
      <c r="C29" s="400" t="s">
        <v>139</v>
      </c>
      <c r="D29" s="401"/>
      <c r="E29" s="126">
        <v>48.7</v>
      </c>
      <c r="F29" s="127">
        <v>65</v>
      </c>
      <c r="G29" s="127"/>
      <c r="H29" s="128"/>
      <c r="I29" s="44"/>
      <c r="J29" s="209">
        <v>6.9000000000000006E-2</v>
      </c>
      <c r="K29" s="210">
        <v>3.2000000000000001E-2</v>
      </c>
      <c r="L29" s="211"/>
      <c r="M29" s="209">
        <v>6.9000000000000006E-2</v>
      </c>
      <c r="N29" s="212">
        <v>3.2000000000000001E-2</v>
      </c>
      <c r="O29" s="213"/>
      <c r="P29" s="209">
        <v>6.9000000000000006E-2</v>
      </c>
      <c r="Q29" s="210">
        <v>3.3000000000000002E-2</v>
      </c>
      <c r="R29" s="213"/>
      <c r="S29" s="212">
        <v>7.0000000000000007E-2</v>
      </c>
      <c r="T29" s="210">
        <v>3.5000000000000003E-2</v>
      </c>
    </row>
    <row r="30" spans="1:20" ht="14.25" customHeight="1">
      <c r="A30" s="407"/>
      <c r="B30" s="407"/>
      <c r="C30" s="400" t="s">
        <v>140</v>
      </c>
      <c r="D30" s="401"/>
      <c r="E30" s="126"/>
      <c r="F30" s="127"/>
      <c r="G30" s="127"/>
      <c r="H30" s="128"/>
      <c r="I30" s="44"/>
      <c r="J30" s="209">
        <v>0.187</v>
      </c>
      <c r="K30" s="210">
        <v>0.115</v>
      </c>
      <c r="L30" s="211"/>
      <c r="M30" s="209">
        <v>0.185</v>
      </c>
      <c r="N30" s="212">
        <v>0.11600000000000001</v>
      </c>
      <c r="O30" s="213"/>
      <c r="P30" s="209">
        <v>0.185</v>
      </c>
      <c r="Q30" s="210">
        <v>0.11899999999999999</v>
      </c>
      <c r="R30" s="213"/>
      <c r="S30" s="212">
        <v>0.187</v>
      </c>
      <c r="T30" s="209">
        <v>0.123</v>
      </c>
    </row>
    <row r="31" spans="1:20" ht="14.25" customHeight="1">
      <c r="A31" s="407"/>
      <c r="B31" s="407"/>
      <c r="C31" s="400" t="s">
        <v>141</v>
      </c>
      <c r="D31" s="401"/>
      <c r="E31" s="126"/>
      <c r="F31" s="127"/>
      <c r="G31" s="127"/>
      <c r="H31" s="128"/>
      <c r="I31" s="44"/>
      <c r="J31" s="209">
        <v>4.9000000000000002E-2</v>
      </c>
      <c r="K31" s="210">
        <v>2.8000000000000001E-2</v>
      </c>
      <c r="L31" s="211"/>
      <c r="M31" s="209">
        <v>0.05</v>
      </c>
      <c r="N31" s="212">
        <v>2.9000000000000001E-2</v>
      </c>
      <c r="O31" s="213"/>
      <c r="P31" s="209">
        <v>4.9000000000000002E-2</v>
      </c>
      <c r="Q31" s="210">
        <v>2.9000000000000001E-2</v>
      </c>
      <c r="R31" s="213"/>
      <c r="S31" s="212">
        <v>5.0999999999999997E-2</v>
      </c>
      <c r="T31" s="210">
        <v>0.03</v>
      </c>
    </row>
    <row r="32" spans="1:20" ht="14.25" customHeight="1">
      <c r="A32" s="407"/>
      <c r="B32" s="407"/>
      <c r="C32" s="400" t="s">
        <v>142</v>
      </c>
      <c r="D32" s="401"/>
      <c r="E32" s="126"/>
      <c r="F32" s="127"/>
      <c r="G32" s="127"/>
      <c r="H32" s="128"/>
      <c r="I32" s="44"/>
      <c r="J32" s="209">
        <v>1.2E-2</v>
      </c>
      <c r="K32" s="210">
        <v>2E-3</v>
      </c>
      <c r="L32" s="211"/>
      <c r="M32" s="209">
        <v>1.2E-2</v>
      </c>
      <c r="N32" s="212">
        <v>2E-3</v>
      </c>
      <c r="O32" s="213"/>
      <c r="P32" s="209">
        <v>1.2E-2</v>
      </c>
      <c r="Q32" s="210">
        <v>2E-3</v>
      </c>
      <c r="R32" s="213"/>
      <c r="S32" s="212">
        <v>1.2999999999999999E-2</v>
      </c>
      <c r="T32" s="210">
        <v>2E-3</v>
      </c>
    </row>
    <row r="33" spans="1:21" ht="14.25" customHeight="1">
      <c r="A33" s="407"/>
      <c r="B33" s="407"/>
      <c r="C33" s="400" t="s">
        <v>143</v>
      </c>
      <c r="D33" s="401"/>
      <c r="E33" s="126"/>
      <c r="F33" s="127"/>
      <c r="G33" s="127"/>
      <c r="H33" s="128"/>
      <c r="I33" s="44"/>
      <c r="J33" s="209">
        <v>0.61199999999999999</v>
      </c>
      <c r="K33" s="210">
        <v>0.42899999999999999</v>
      </c>
      <c r="L33" s="211"/>
      <c r="M33" s="209">
        <v>0.61199999999999999</v>
      </c>
      <c r="N33" s="212">
        <v>0.432</v>
      </c>
      <c r="O33" s="213"/>
      <c r="P33" s="209">
        <v>0.62</v>
      </c>
      <c r="Q33" s="210">
        <v>0.443</v>
      </c>
      <c r="R33" s="213"/>
      <c r="S33" s="212">
        <v>0.61699999999999999</v>
      </c>
      <c r="T33" s="210">
        <v>0.44500000000000001</v>
      </c>
    </row>
    <row r="34" spans="1:21" ht="14.25" customHeight="1">
      <c r="A34" s="407"/>
      <c r="B34" s="407"/>
      <c r="C34" s="400" t="s">
        <v>144</v>
      </c>
      <c r="D34" s="401"/>
      <c r="E34" s="126">
        <v>48.7</v>
      </c>
      <c r="F34" s="127">
        <v>65</v>
      </c>
      <c r="G34" s="127"/>
      <c r="H34" s="128"/>
      <c r="I34" s="44"/>
      <c r="J34" s="209">
        <v>1E-3</v>
      </c>
      <c r="K34" s="210">
        <v>4.0000000000000001E-3</v>
      </c>
      <c r="L34" s="211"/>
      <c r="M34" s="209">
        <v>1E-3</v>
      </c>
      <c r="N34" s="212">
        <v>4.0000000000000001E-3</v>
      </c>
      <c r="O34" s="213"/>
      <c r="P34" s="209">
        <v>1E-3</v>
      </c>
      <c r="Q34" s="210">
        <v>4.0000000000000001E-3</v>
      </c>
      <c r="R34" s="213"/>
      <c r="S34" s="212">
        <v>1E-3</v>
      </c>
      <c r="T34" s="210">
        <v>5.0000000000000001E-3</v>
      </c>
    </row>
    <row r="35" spans="1:21" ht="14.25" customHeight="1">
      <c r="A35" s="407"/>
      <c r="B35" s="407"/>
      <c r="C35" s="400" t="s">
        <v>145</v>
      </c>
      <c r="D35" s="401"/>
      <c r="E35" s="126">
        <v>48.7</v>
      </c>
      <c r="F35" s="127">
        <v>65</v>
      </c>
      <c r="G35" s="127"/>
      <c r="H35" s="128"/>
      <c r="I35" s="44"/>
      <c r="J35" s="292">
        <v>1E-3</v>
      </c>
      <c r="K35" s="210">
        <v>4.0000000000000001E-3</v>
      </c>
      <c r="L35" s="211"/>
      <c r="M35" s="292">
        <v>1E-3</v>
      </c>
      <c r="N35" s="210">
        <v>4.0000000000000001E-3</v>
      </c>
      <c r="O35" s="213"/>
      <c r="P35" s="292">
        <v>1E-3</v>
      </c>
      <c r="Q35" s="210">
        <v>4.0000000000000001E-3</v>
      </c>
      <c r="R35" s="213"/>
      <c r="S35" s="292">
        <v>1E-3</v>
      </c>
      <c r="T35" s="210">
        <v>4.0000000000000001E-3</v>
      </c>
    </row>
    <row r="36" spans="1:21" ht="14.25" customHeight="1">
      <c r="A36" s="407"/>
      <c r="B36" s="407"/>
      <c r="C36" s="400" t="s">
        <v>146</v>
      </c>
      <c r="D36" s="401"/>
      <c r="E36" s="126"/>
      <c r="F36" s="127"/>
      <c r="G36" s="127"/>
      <c r="H36" s="128"/>
      <c r="I36" s="44"/>
      <c r="J36" s="209">
        <v>0.122</v>
      </c>
      <c r="K36" s="210">
        <v>0.111</v>
      </c>
      <c r="L36" s="211"/>
      <c r="M36" s="209">
        <v>0.123</v>
      </c>
      <c r="N36" s="212">
        <v>0.112</v>
      </c>
      <c r="O36" s="213"/>
      <c r="P36" s="209">
        <v>0.123</v>
      </c>
      <c r="Q36" s="210">
        <v>0.113</v>
      </c>
      <c r="R36" s="213"/>
      <c r="S36" s="212">
        <v>0.122</v>
      </c>
      <c r="T36" s="210">
        <v>0.115</v>
      </c>
    </row>
    <row r="37" spans="1:21" ht="14.25" customHeight="1">
      <c r="A37" s="407"/>
      <c r="B37" s="407"/>
      <c r="C37" s="400" t="s">
        <v>147</v>
      </c>
      <c r="D37" s="401"/>
      <c r="E37" s="126"/>
      <c r="F37" s="127"/>
      <c r="G37" s="127"/>
      <c r="H37" s="128"/>
      <c r="I37" s="44"/>
      <c r="J37" s="292">
        <v>4.1000000000000002E-2</v>
      </c>
      <c r="K37" s="292"/>
      <c r="L37" s="292"/>
      <c r="M37" s="292">
        <v>3.9E-2</v>
      </c>
      <c r="N37" s="292"/>
      <c r="O37" s="292"/>
      <c r="P37" s="292">
        <v>3.9E-2</v>
      </c>
      <c r="Q37" s="292"/>
      <c r="R37" s="292"/>
      <c r="S37" s="292">
        <v>3.9E-2</v>
      </c>
      <c r="T37" s="231"/>
    </row>
    <row r="38" spans="1:21" ht="14.25" customHeight="1">
      <c r="A38" s="407"/>
      <c r="B38" s="407"/>
      <c r="C38" s="400" t="s">
        <v>148</v>
      </c>
      <c r="D38" s="401"/>
      <c r="E38" s="126">
        <v>48.7</v>
      </c>
      <c r="F38" s="127">
        <v>65</v>
      </c>
      <c r="G38" s="127"/>
      <c r="H38" s="128"/>
      <c r="I38" s="44"/>
      <c r="J38" s="209">
        <v>0.193</v>
      </c>
      <c r="K38" s="210">
        <v>0.14899999999999999</v>
      </c>
      <c r="L38" s="211"/>
      <c r="M38" s="209">
        <v>0.192</v>
      </c>
      <c r="N38" s="212">
        <v>0.159</v>
      </c>
      <c r="O38" s="213"/>
      <c r="P38" s="209">
        <v>0.2</v>
      </c>
      <c r="Q38" s="210">
        <v>0.16500000000000001</v>
      </c>
      <c r="R38" s="213"/>
      <c r="S38" s="212">
        <v>0.19700000000000001</v>
      </c>
      <c r="T38" s="210">
        <v>0.16400000000000001</v>
      </c>
    </row>
    <row r="39" spans="1:21" ht="14.25" customHeight="1">
      <c r="A39" s="407"/>
      <c r="B39" s="407"/>
      <c r="C39" s="400" t="s">
        <v>149</v>
      </c>
      <c r="D39" s="401"/>
      <c r="E39" s="126">
        <v>48.7</v>
      </c>
      <c r="F39" s="127">
        <v>65</v>
      </c>
      <c r="G39" s="127"/>
      <c r="H39" s="128"/>
      <c r="I39" s="44"/>
      <c r="J39" s="209">
        <v>3.3159999999999998</v>
      </c>
      <c r="K39" s="210">
        <v>2.6760000000000002</v>
      </c>
      <c r="L39" s="211"/>
      <c r="M39" s="209">
        <v>3.2069999999999999</v>
      </c>
      <c r="N39" s="212">
        <v>2.5680000000000001</v>
      </c>
      <c r="O39" s="213"/>
      <c r="P39" s="209">
        <v>2.3010000000000002</v>
      </c>
      <c r="Q39" s="210">
        <v>2.1629999999999998</v>
      </c>
      <c r="R39" s="213"/>
      <c r="S39" s="212">
        <v>1.518</v>
      </c>
      <c r="T39" s="210">
        <v>1.758</v>
      </c>
    </row>
    <row r="40" spans="1:21" ht="14.25" customHeight="1">
      <c r="A40" s="407"/>
      <c r="B40" s="407"/>
      <c r="C40" s="400" t="s">
        <v>150</v>
      </c>
      <c r="D40" s="401"/>
      <c r="E40" s="126"/>
      <c r="F40" s="127"/>
      <c r="G40" s="127"/>
      <c r="H40" s="128"/>
      <c r="I40" s="44"/>
      <c r="J40" s="48">
        <v>0</v>
      </c>
      <c r="K40" s="50">
        <v>0</v>
      </c>
      <c r="L40" s="47"/>
      <c r="M40" s="48">
        <v>0</v>
      </c>
      <c r="N40" s="49">
        <v>0</v>
      </c>
      <c r="O40" s="44"/>
      <c r="P40" s="48">
        <v>0</v>
      </c>
      <c r="Q40" s="50">
        <v>0</v>
      </c>
      <c r="R40" s="44"/>
      <c r="S40" s="49">
        <v>0</v>
      </c>
      <c r="T40" s="50">
        <v>0</v>
      </c>
    </row>
    <row r="41" spans="1:21" ht="14.25" customHeight="1">
      <c r="A41" s="407"/>
      <c r="B41" s="407"/>
      <c r="C41" s="404"/>
      <c r="D41" s="405"/>
      <c r="E41" s="87"/>
      <c r="F41" s="85"/>
      <c r="G41" s="85"/>
      <c r="H41" s="88"/>
      <c r="I41" s="84"/>
      <c r="J41" s="85"/>
      <c r="K41" s="86"/>
      <c r="L41" s="87"/>
      <c r="M41" s="85"/>
      <c r="N41" s="88"/>
      <c r="O41" s="84"/>
      <c r="P41" s="85"/>
      <c r="Q41" s="86"/>
      <c r="R41" s="84"/>
      <c r="S41" s="88"/>
      <c r="T41" s="86"/>
      <c r="U41" s="22"/>
    </row>
    <row r="42" spans="1:21" ht="14.25" customHeight="1">
      <c r="A42" s="407"/>
      <c r="B42" s="407"/>
      <c r="C42" s="404"/>
      <c r="D42" s="405"/>
      <c r="E42" s="87"/>
      <c r="F42" s="85"/>
      <c r="G42" s="85"/>
      <c r="H42" s="88"/>
      <c r="I42" s="84"/>
      <c r="J42" s="85"/>
      <c r="K42" s="86"/>
      <c r="L42" s="87"/>
      <c r="M42" s="85"/>
      <c r="N42" s="88"/>
      <c r="O42" s="84"/>
      <c r="P42" s="85"/>
      <c r="Q42" s="86"/>
      <c r="R42" s="84"/>
      <c r="S42" s="88"/>
      <c r="T42" s="86"/>
    </row>
    <row r="43" spans="1:21" ht="14.25" customHeight="1">
      <c r="A43" s="407"/>
      <c r="B43" s="407"/>
      <c r="C43" s="404"/>
      <c r="D43" s="405"/>
      <c r="E43" s="87"/>
      <c r="F43" s="85"/>
      <c r="G43" s="85"/>
      <c r="H43" s="88"/>
      <c r="I43" s="84"/>
      <c r="J43" s="85"/>
      <c r="K43" s="86"/>
      <c r="L43" s="87"/>
      <c r="M43" s="85"/>
      <c r="N43" s="88"/>
      <c r="O43" s="84"/>
      <c r="P43" s="85"/>
      <c r="Q43" s="86"/>
      <c r="R43" s="84"/>
      <c r="S43" s="88"/>
      <c r="T43" s="86"/>
    </row>
    <row r="44" spans="1:21" ht="14.25" customHeight="1">
      <c r="A44" s="407"/>
      <c r="B44" s="407"/>
      <c r="C44" s="368"/>
      <c r="D44" s="370"/>
      <c r="E44" s="87"/>
      <c r="F44" s="85"/>
      <c r="G44" s="85"/>
      <c r="H44" s="88"/>
      <c r="I44" s="84"/>
      <c r="J44" s="85"/>
      <c r="K44" s="86"/>
      <c r="L44" s="87"/>
      <c r="M44" s="85"/>
      <c r="N44" s="88"/>
      <c r="O44" s="84"/>
      <c r="P44" s="85"/>
      <c r="Q44" s="86"/>
      <c r="R44" s="84"/>
      <c r="S44" s="88"/>
      <c r="T44" s="86"/>
    </row>
    <row r="45" spans="1:21" ht="14.25" customHeight="1">
      <c r="A45" s="407"/>
      <c r="B45" s="407"/>
      <c r="C45" s="368"/>
      <c r="D45" s="370"/>
      <c r="E45" s="87"/>
      <c r="F45" s="85"/>
      <c r="G45" s="85"/>
      <c r="H45" s="88"/>
      <c r="I45" s="84"/>
      <c r="J45" s="85"/>
      <c r="K45" s="86"/>
      <c r="L45" s="87"/>
      <c r="M45" s="85"/>
      <c r="N45" s="88"/>
      <c r="O45" s="84"/>
      <c r="P45" s="85"/>
      <c r="Q45" s="86"/>
      <c r="R45" s="84"/>
      <c r="S45" s="88"/>
      <c r="T45" s="86"/>
    </row>
    <row r="46" spans="1:21" ht="14.25" customHeight="1">
      <c r="A46" s="407"/>
      <c r="B46" s="407"/>
      <c r="C46" s="368"/>
      <c r="D46" s="370"/>
      <c r="E46" s="87"/>
      <c r="F46" s="85"/>
      <c r="G46" s="85"/>
      <c r="H46" s="88"/>
      <c r="I46" s="84"/>
      <c r="J46" s="85"/>
      <c r="K46" s="86"/>
      <c r="L46" s="87"/>
      <c r="M46" s="85"/>
      <c r="N46" s="88"/>
      <c r="O46" s="84"/>
      <c r="P46" s="85"/>
      <c r="Q46" s="86"/>
      <c r="R46" s="84"/>
      <c r="S46" s="88"/>
      <c r="T46" s="86"/>
    </row>
    <row r="47" spans="1:21" ht="14.25" customHeight="1">
      <c r="A47" s="407"/>
      <c r="B47" s="407"/>
      <c r="C47" s="368"/>
      <c r="D47" s="370"/>
      <c r="E47" s="87"/>
      <c r="F47" s="85"/>
      <c r="G47" s="85"/>
      <c r="H47" s="88"/>
      <c r="I47" s="84"/>
      <c r="J47" s="85"/>
      <c r="K47" s="86"/>
      <c r="L47" s="87"/>
      <c r="M47" s="85"/>
      <c r="N47" s="88"/>
      <c r="O47" s="84"/>
      <c r="P47" s="85"/>
      <c r="Q47" s="86"/>
      <c r="R47" s="84"/>
      <c r="S47" s="88"/>
      <c r="T47" s="86"/>
    </row>
    <row r="48" spans="1:21" ht="14.25" customHeight="1">
      <c r="A48" s="407"/>
      <c r="B48" s="407"/>
      <c r="C48" s="368"/>
      <c r="D48" s="370"/>
      <c r="E48" s="87"/>
      <c r="F48" s="85"/>
      <c r="G48" s="85"/>
      <c r="H48" s="88"/>
      <c r="I48" s="84"/>
      <c r="J48" s="85"/>
      <c r="K48" s="86"/>
      <c r="L48" s="87"/>
      <c r="M48" s="85"/>
      <c r="N48" s="88"/>
      <c r="O48" s="84"/>
      <c r="P48" s="85"/>
      <c r="Q48" s="86"/>
      <c r="R48" s="84"/>
      <c r="S48" s="88"/>
      <c r="T48" s="86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84"/>
      <c r="J49" s="85"/>
      <c r="K49" s="86"/>
      <c r="L49" s="87"/>
      <c r="M49" s="85"/>
      <c r="N49" s="88"/>
      <c r="O49" s="84"/>
      <c r="P49" s="85"/>
      <c r="Q49" s="86"/>
      <c r="R49" s="84"/>
      <c r="S49" s="88"/>
      <c r="T49" s="86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84"/>
      <c r="J50" s="85"/>
      <c r="K50" s="86"/>
      <c r="L50" s="87"/>
      <c r="M50" s="85"/>
      <c r="N50" s="88"/>
      <c r="O50" s="84"/>
      <c r="P50" s="85"/>
      <c r="Q50" s="86"/>
      <c r="R50" s="84"/>
      <c r="S50" s="88"/>
      <c r="T50" s="86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84"/>
      <c r="J51" s="85"/>
      <c r="K51" s="86"/>
      <c r="L51" s="87"/>
      <c r="M51" s="85"/>
      <c r="N51" s="88"/>
      <c r="O51" s="84"/>
      <c r="P51" s="85"/>
      <c r="Q51" s="86"/>
      <c r="R51" s="84"/>
      <c r="S51" s="88"/>
      <c r="T51" s="86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90"/>
      <c r="J52" s="91"/>
      <c r="K52" s="92"/>
      <c r="L52" s="93"/>
      <c r="M52" s="91"/>
      <c r="N52" s="94"/>
      <c r="O52" s="90"/>
      <c r="P52" s="91"/>
      <c r="Q52" s="92"/>
      <c r="R52" s="90"/>
      <c r="S52" s="94"/>
      <c r="T52" s="92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116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55"/>
      <c r="J57" s="293" t="s">
        <v>127</v>
      </c>
      <c r="K57" s="294"/>
      <c r="L57" s="295"/>
      <c r="M57" s="293" t="s">
        <v>127</v>
      </c>
      <c r="N57" s="296"/>
      <c r="O57" s="297"/>
      <c r="P57" s="293" t="s">
        <v>127</v>
      </c>
      <c r="Q57" s="294"/>
      <c r="R57" s="297"/>
      <c r="S57" s="293" t="s">
        <v>127</v>
      </c>
      <c r="T57" s="57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7"/>
      <c r="I58" s="160"/>
      <c r="J58" s="229"/>
      <c r="K58" s="230"/>
      <c r="L58" s="160"/>
      <c r="M58" s="229"/>
      <c r="N58" s="230"/>
      <c r="O58" s="160"/>
      <c r="P58" s="229"/>
      <c r="Q58" s="230"/>
      <c r="R58" s="160"/>
      <c r="S58" s="229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0"/>
      <c r="I59" s="235"/>
      <c r="J59" s="229"/>
      <c r="K59" s="234"/>
      <c r="L59" s="235"/>
      <c r="M59" s="229"/>
      <c r="N59" s="234"/>
      <c r="O59" s="235"/>
      <c r="P59" s="229"/>
      <c r="Q59" s="234"/>
      <c r="R59" s="235"/>
      <c r="S59" s="229"/>
      <c r="T59" s="232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3"/>
      <c r="I60" s="465"/>
      <c r="J60" s="466"/>
      <c r="K60" s="467"/>
      <c r="L60" s="465"/>
      <c r="M60" s="466"/>
      <c r="N60" s="467"/>
      <c r="O60" s="465"/>
      <c r="P60" s="466"/>
      <c r="Q60" s="467"/>
      <c r="R60" s="465"/>
      <c r="S60" s="466"/>
      <c r="T60" s="468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2"/>
      <c r="I61" s="469"/>
      <c r="J61" s="470"/>
      <c r="K61" s="471"/>
      <c r="L61" s="469"/>
      <c r="M61" s="470"/>
      <c r="N61" s="471"/>
      <c r="O61" s="469"/>
      <c r="P61" s="470"/>
      <c r="Q61" s="471"/>
      <c r="R61" s="469"/>
      <c r="S61" s="470"/>
      <c r="T61" s="472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70">
        <f>ROUND((V8^2+W8^2)*[3]АРЭС!$F$8/[3]АРЭС!$C$8^2,4)</f>
        <v>9.4000000000000004E-3</v>
      </c>
      <c r="J62" s="298" t="s">
        <v>79</v>
      </c>
      <c r="K62" s="299">
        <f>ROUND((V8^2+W8^2)*[3]АРЭС!$I$8/([3]АРЭС!$C$8*100),4)</f>
        <v>0.30420000000000003</v>
      </c>
      <c r="L62" s="300">
        <f>ROUND((X8^2+Y8^2)*[3]АРЭС!$F$8/[3]АРЭС!$C$8^2,4)</f>
        <v>8.8999999999999999E-3</v>
      </c>
      <c r="M62" s="298" t="s">
        <v>79</v>
      </c>
      <c r="N62" s="299">
        <f>ROUND((X8^2+Y8^2)*[3]АРЭС!$I$8/([3]АРЭС!$C$8*100),4)</f>
        <v>0.28939999999999999</v>
      </c>
      <c r="O62" s="300">
        <f>ROUND((Z8^2+AA8^2)*[3]АРЭС!$F$8/[3]АРЭС!$C$8^2,4)</f>
        <v>6.4999999999999997E-3</v>
      </c>
      <c r="P62" s="298" t="s">
        <v>79</v>
      </c>
      <c r="Q62" s="299">
        <f>ROUND((Z8^2+AA8^2)*[3]АРЭС!$I$8/([3]АРЭС!$C$8*100),4)</f>
        <v>0.21099999999999999</v>
      </c>
      <c r="R62" s="300">
        <f>ROUND((AB8^2+AC8^2)*[3]АРЭС!$F$8/[3]АРЭС!$C$8^2,4)</f>
        <v>4.7000000000000002E-3</v>
      </c>
      <c r="S62" s="298" t="s">
        <v>79</v>
      </c>
      <c r="T62" s="299">
        <f>ROUND((AB8^2+AC8^2)*[3]АРЭС!$I$8/([3]АРЭС!$C$8*100),4)</f>
        <v>0.1512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ROUND((V12^2+W12^2)*[3]АРЭС!$F$9/[3]АРЭС!$C$9^2,4)</f>
        <v>0</v>
      </c>
      <c r="J63" s="298" t="s">
        <v>79</v>
      </c>
      <c r="K63" s="299">
        <f>ROUND((V12^2+W12^2)*[3]АРЭС!$I$9/([3]АРЭС!$C$9*100),4)</f>
        <v>0</v>
      </c>
      <c r="L63" s="300">
        <f>ROUND((X12^2+Y12^2)*[3]АРЭС!$F$9/[3]АРЭС!$C$9^2,4)</f>
        <v>0</v>
      </c>
      <c r="M63" s="298" t="s">
        <v>79</v>
      </c>
      <c r="N63" s="299">
        <f>ROUND((X12^2+Y12^2)*[3]АРЭС!$I$9/([3]АРЭС!$C$9*100),4)</f>
        <v>0</v>
      </c>
      <c r="O63" s="300">
        <f>ROUND((Z12^2+AA12^2)*[3]АРЭС!$F$9/[3]АРЭС!$C$9^2,4)</f>
        <v>0</v>
      </c>
      <c r="P63" s="298" t="s">
        <v>79</v>
      </c>
      <c r="Q63" s="299">
        <f>ROUND((Z12^2+AA12^2)*[3]АРЭС!$I$9/([3]АРЭС!$C$9*100),4)</f>
        <v>0</v>
      </c>
      <c r="R63" s="300">
        <f>ROUND((AB12^2+AC12^2)*[3]АРЭС!$F$9/[3]АРЭС!$C$9^2,4)</f>
        <v>0</v>
      </c>
      <c r="S63" s="298" t="s">
        <v>79</v>
      </c>
      <c r="T63" s="299">
        <f>ROUND((AB12^2+AC12^2)*[3]АРЭС!$I$9/([3]АРЭС!$C$9*100),4)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5.6034000000000006</v>
      </c>
      <c r="J66" s="181" t="s">
        <v>79</v>
      </c>
      <c r="K66" s="182">
        <f>K62+W8+W7+H7</f>
        <v>4.2481999999999998</v>
      </c>
      <c r="L66" s="180">
        <f>L62+X8+X7+H6</f>
        <v>5.4659000000000004</v>
      </c>
      <c r="M66" s="181" t="s">
        <v>79</v>
      </c>
      <c r="N66" s="183">
        <f>N62+Y8+Y7+H7</f>
        <v>4.1414</v>
      </c>
      <c r="O66" s="184">
        <f>O62+Z8+Z7+H6</f>
        <v>4.5615000000000006</v>
      </c>
      <c r="P66" s="181" t="s">
        <v>79</v>
      </c>
      <c r="Q66" s="182">
        <f>Q62+AA8+AA7+H7</f>
        <v>3.6779999999999999</v>
      </c>
      <c r="R66" s="180">
        <f>R62+AB8+AB7+H6</f>
        <v>3.7766999999999999</v>
      </c>
      <c r="S66" s="181" t="s">
        <v>79</v>
      </c>
      <c r="T66" s="183">
        <f>T62+AC8+AC7+H7</f>
        <v>3.2282000000000002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2.5000000000000001E-2</v>
      </c>
      <c r="J67" s="173" t="s">
        <v>79</v>
      </c>
      <c r="K67" s="190">
        <f>K63+W12+W11+H11</f>
        <v>0.16800000000000001</v>
      </c>
      <c r="L67" s="191">
        <f>L63+X12+X11+H10</f>
        <v>2.5000000000000001E-2</v>
      </c>
      <c r="M67" s="173" t="s">
        <v>79</v>
      </c>
      <c r="N67" s="192">
        <f>N63+Y12+Y11+H11</f>
        <v>0.16800000000000001</v>
      </c>
      <c r="O67" s="190">
        <f>O63+Z12+Z11+H10</f>
        <v>2.5000000000000001E-2</v>
      </c>
      <c r="P67" s="173" t="s">
        <v>79</v>
      </c>
      <c r="Q67" s="190">
        <f>Q63+AA12+AA11+H11</f>
        <v>0.16800000000000001</v>
      </c>
      <c r="R67" s="191">
        <f>R63+AB12+AB11+H10</f>
        <v>2.5000000000000001E-2</v>
      </c>
      <c r="S67" s="173" t="s">
        <v>79</v>
      </c>
      <c r="T67" s="192">
        <f>T63+AC12+AC11+H11</f>
        <v>0.16800000000000001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5.628400000000001</v>
      </c>
      <c r="J70" s="200" t="s">
        <v>79</v>
      </c>
      <c r="K70" s="201">
        <f>K66+K67</f>
        <v>4.4161999999999999</v>
      </c>
      <c r="L70" s="199">
        <f>L66+L67</f>
        <v>5.4909000000000008</v>
      </c>
      <c r="M70" s="200" t="s">
        <v>79</v>
      </c>
      <c r="N70" s="201">
        <f>N66+N67</f>
        <v>4.3094000000000001</v>
      </c>
      <c r="O70" s="199">
        <f>O66+O67</f>
        <v>4.5865000000000009</v>
      </c>
      <c r="P70" s="200" t="s">
        <v>79</v>
      </c>
      <c r="Q70" s="201">
        <f>Q66+Q67</f>
        <v>3.8460000000000001</v>
      </c>
      <c r="R70" s="199">
        <f>R66+R67</f>
        <v>3.8016999999999999</v>
      </c>
      <c r="S70" s="200" t="s">
        <v>79</v>
      </c>
      <c r="T70" s="201">
        <f>T66+T67</f>
        <v>3.3962000000000003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3" spans="1:20">
      <c r="B73" t="s">
        <v>151</v>
      </c>
    </row>
    <row r="74" spans="1:20" ht="15">
      <c r="B74" t="s">
        <v>19</v>
      </c>
      <c r="P74" t="s">
        <v>20</v>
      </c>
      <c r="R74" s="2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topLeftCell="A55" workbookViewId="0">
      <selection activeCell="B73" sqref="B73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6" t="s">
        <v>135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88</v>
      </c>
      <c r="J3" s="440"/>
      <c r="K3" s="441"/>
      <c r="L3" s="439" t="s">
        <v>89</v>
      </c>
      <c r="M3" s="440"/>
      <c r="N3" s="441"/>
      <c r="O3" s="439" t="s">
        <v>90</v>
      </c>
      <c r="P3" s="440"/>
      <c r="Q3" s="441"/>
      <c r="R3" s="439" t="s">
        <v>91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  <c r="AE5" s="40" t="s">
        <v>44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72" t="s">
        <v>41</v>
      </c>
      <c r="H6" s="202">
        <f>[3]АРЭС!$E$8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42" t="s">
        <v>45</v>
      </c>
      <c r="H7" s="43">
        <f>[3]АРЭС!$L$8</f>
        <v>0.16800000000000001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3.57</v>
      </c>
      <c r="K8" s="279">
        <v>2.6349999999999998</v>
      </c>
      <c r="L8" s="280"/>
      <c r="M8" s="203">
        <v>3.1669999999999998</v>
      </c>
      <c r="N8" s="279">
        <v>2.1749999999999998</v>
      </c>
      <c r="O8" s="281"/>
      <c r="P8" s="203">
        <v>2.698</v>
      </c>
      <c r="Q8" s="279">
        <v>1.5580000000000001</v>
      </c>
      <c r="R8" s="281"/>
      <c r="S8" s="282">
        <v>2.8180000000000001</v>
      </c>
      <c r="T8" s="279">
        <v>1.64</v>
      </c>
      <c r="U8" t="s">
        <v>136</v>
      </c>
      <c r="V8" s="283">
        <f>IF(I8&gt;0,ROUND(I8*$I$57*$K$58*SQRT(3)/1000,3),J8)</f>
        <v>3.57</v>
      </c>
      <c r="W8" s="284">
        <f>IF(K8&gt;0,K8,ROUND(V8*$F$53,3))</f>
        <v>2.6349999999999998</v>
      </c>
      <c r="X8" s="283">
        <f>IF(L8&gt;0,ROUND(L8*$L$57*$N$58*SQRT(3)/1000,3),M8)</f>
        <v>3.1669999999999998</v>
      </c>
      <c r="Y8" s="284">
        <f>IF(N8&gt;0,N8,ROUND(X8*$F$53,3))</f>
        <v>2.1749999999999998</v>
      </c>
      <c r="Z8" s="283">
        <f>IF(O8&gt;0,ROUND(O8*$O$57*$Q$58*SQRT(3)/1000,3),P8)</f>
        <v>2.698</v>
      </c>
      <c r="AA8" s="284">
        <f>IF(Q8&gt;0,Q8,ROUND(Z8*$F$53,3))</f>
        <v>1.5580000000000001</v>
      </c>
      <c r="AB8" s="283">
        <f>IF(R8&gt;0,ROUND(R8*$R$57*$T$58*SQRT(3)/1000,3),S8)</f>
        <v>2.8180000000000001</v>
      </c>
      <c r="AC8" s="62">
        <f>IF(T8&gt;0,T8,ROUND(AB8*$F$53,3))</f>
        <v>1.64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5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62">
        <v>7</v>
      </c>
      <c r="F10" s="463"/>
      <c r="G10" s="72" t="s">
        <v>41</v>
      </c>
      <c r="H10" s="202">
        <f>[3]АРЭС!$E$9</f>
        <v>2.5000000000000001E-2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162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42" t="s">
        <v>45</v>
      </c>
      <c r="H11" s="43">
        <f>[3]АРЭС!$L$9</f>
        <v>0.16800000000000001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2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34"/>
      <c r="F12" s="435"/>
      <c r="G12" s="53"/>
      <c r="H12" s="54"/>
      <c r="I12" s="55"/>
      <c r="J12" s="203">
        <v>0</v>
      </c>
      <c r="K12" s="279">
        <v>0</v>
      </c>
      <c r="L12" s="280"/>
      <c r="M12" s="203">
        <v>0</v>
      </c>
      <c r="N12" s="279">
        <v>0</v>
      </c>
      <c r="O12" s="281"/>
      <c r="P12" s="203">
        <v>0</v>
      </c>
      <c r="Q12" s="279">
        <v>0</v>
      </c>
      <c r="R12" s="281"/>
      <c r="S12" s="282">
        <v>0</v>
      </c>
      <c r="T12" s="279">
        <v>0</v>
      </c>
      <c r="U12" t="s">
        <v>136</v>
      </c>
      <c r="V12" s="283">
        <f>IF(I12&gt;0,ROUND(I12*$K$57*$K$59*SQRT(3)/1000,3),J12)</f>
        <v>0</v>
      </c>
      <c r="W12" s="284">
        <f>IF(K12&gt;0,K12,ROUND(V12*$F$54,3))</f>
        <v>0</v>
      </c>
      <c r="X12" s="283">
        <f>IF(L12&gt;0,ROUND(L12*$N$57*$N$59*SQRT(3)/1000,3),M12)</f>
        <v>0</v>
      </c>
      <c r="Y12" s="284">
        <f>IF(N12&gt;0,N12,ROUND(X12*$F$54,3))</f>
        <v>0</v>
      </c>
      <c r="Z12" s="283">
        <f>IF(O12&gt;0,ROUND(O12*$Q$57*$Q$59*SQRT(3)/1000,3),P12)</f>
        <v>0</v>
      </c>
      <c r="AA12" s="284">
        <f>IF(Q12&gt;0,Q12,ROUND(Z12*$F$54,3))</f>
        <v>0</v>
      </c>
      <c r="AB12" s="283">
        <f>IF(R12&gt;0,ROUND(R12*$T$57*$T$59*SQRT(3)/1000,3),S12)</f>
        <v>0</v>
      </c>
      <c r="AC12" s="284">
        <f>IF(T12&gt;0,T12,ROUND(AB12*$F$54,3))</f>
        <v>0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285" t="s">
        <v>41</v>
      </c>
      <c r="H14" s="78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7"/>
    </row>
    <row r="15" spans="1:31" ht="14.25" customHeight="1">
      <c r="A15" s="407"/>
      <c r="B15" s="407"/>
      <c r="C15" s="415"/>
      <c r="D15" s="41"/>
      <c r="E15" s="368"/>
      <c r="F15" s="370"/>
      <c r="G15" s="286" t="s">
        <v>45</v>
      </c>
      <c r="H15" s="86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2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6"/>
      <c r="N16" s="252"/>
      <c r="O16" s="251"/>
      <c r="P16" s="246"/>
      <c r="Q16" s="247"/>
      <c r="R16" s="251"/>
      <c r="S16" s="252"/>
      <c r="T16" s="247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4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285" t="s">
        <v>41</v>
      </c>
      <c r="H18" s="78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7"/>
    </row>
    <row r="19" spans="1:20" ht="14.25" customHeight="1">
      <c r="A19" s="407"/>
      <c r="B19" s="407"/>
      <c r="C19" s="415"/>
      <c r="D19" s="41"/>
      <c r="E19" s="368"/>
      <c r="F19" s="370"/>
      <c r="G19" s="286" t="s">
        <v>45</v>
      </c>
      <c r="H19" s="86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2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7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4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9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3.57</v>
      </c>
      <c r="K24" s="301">
        <f>K8+K12</f>
        <v>2.6349999999999998</v>
      </c>
      <c r="L24" s="263"/>
      <c r="M24" s="114">
        <f>M8+M12</f>
        <v>3.1669999999999998</v>
      </c>
      <c r="N24" s="265">
        <f>N8+N12</f>
        <v>2.1749999999999998</v>
      </c>
      <c r="O24" s="264"/>
      <c r="P24" s="114">
        <f>P8+P12</f>
        <v>2.698</v>
      </c>
      <c r="Q24" s="301">
        <f>Q8+Q12</f>
        <v>1.5580000000000001</v>
      </c>
      <c r="R24" s="264"/>
      <c r="S24" s="265">
        <f>S8+S12</f>
        <v>2.8180000000000001</v>
      </c>
      <c r="T24" s="301">
        <f>T8+T12</f>
        <v>1.64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137</v>
      </c>
      <c r="D27" s="413"/>
      <c r="E27" s="118">
        <v>48.7</v>
      </c>
      <c r="F27" s="119">
        <v>65</v>
      </c>
      <c r="G27" s="119"/>
      <c r="H27" s="120"/>
      <c r="I27" s="121"/>
      <c r="J27" s="287">
        <v>0.434</v>
      </c>
      <c r="K27" s="288">
        <v>0.32400000000000001</v>
      </c>
      <c r="L27" s="289"/>
      <c r="M27" s="287">
        <v>0.214</v>
      </c>
      <c r="N27" s="290">
        <v>0.16</v>
      </c>
      <c r="O27" s="291"/>
      <c r="P27" s="287">
        <v>2.9000000000000001E-2</v>
      </c>
      <c r="Q27" s="288">
        <v>0.03</v>
      </c>
      <c r="R27" s="291"/>
      <c r="S27" s="290">
        <v>2.9000000000000001E-2</v>
      </c>
      <c r="T27" s="288">
        <v>0.03</v>
      </c>
    </row>
    <row r="28" spans="1:20" ht="14.25" customHeight="1">
      <c r="A28" s="407"/>
      <c r="B28" s="407"/>
      <c r="C28" s="400" t="s">
        <v>138</v>
      </c>
      <c r="D28" s="401"/>
      <c r="E28" s="126"/>
      <c r="F28" s="127"/>
      <c r="G28" s="127"/>
      <c r="H28" s="128"/>
      <c r="I28" s="44"/>
      <c r="J28" s="292">
        <v>0.65500000000000003</v>
      </c>
      <c r="K28" s="292"/>
      <c r="L28" s="292"/>
      <c r="M28" s="292">
        <v>0.627</v>
      </c>
      <c r="N28" s="292"/>
      <c r="O28" s="292"/>
      <c r="P28" s="292">
        <v>0.63100000000000001</v>
      </c>
      <c r="Q28" s="292"/>
      <c r="R28" s="292"/>
      <c r="S28" s="292">
        <v>0.629</v>
      </c>
      <c r="T28" s="50"/>
    </row>
    <row r="29" spans="1:20" ht="14.25" customHeight="1">
      <c r="A29" s="407"/>
      <c r="B29" s="407"/>
      <c r="C29" s="400" t="s">
        <v>139</v>
      </c>
      <c r="D29" s="401"/>
      <c r="E29" s="126">
        <v>48.7</v>
      </c>
      <c r="F29" s="127">
        <v>65</v>
      </c>
      <c r="G29" s="127"/>
      <c r="H29" s="128"/>
      <c r="I29" s="44"/>
      <c r="J29" s="209">
        <v>6.9000000000000006E-2</v>
      </c>
      <c r="K29" s="210">
        <v>3.4000000000000002E-2</v>
      </c>
      <c r="L29" s="211"/>
      <c r="M29" s="209">
        <v>7.0000000000000007E-2</v>
      </c>
      <c r="N29" s="212">
        <v>3.5000000000000003E-2</v>
      </c>
      <c r="O29" s="213"/>
      <c r="P29" s="209">
        <v>6.9000000000000006E-2</v>
      </c>
      <c r="Q29" s="210">
        <v>3.6999999999999998E-2</v>
      </c>
      <c r="R29" s="213"/>
      <c r="S29" s="212">
        <v>9.1999999999999998E-2</v>
      </c>
      <c r="T29" s="210">
        <v>6.4000000000000001E-2</v>
      </c>
    </row>
    <row r="30" spans="1:20" ht="14.25" customHeight="1">
      <c r="A30" s="407"/>
      <c r="B30" s="407"/>
      <c r="C30" s="400" t="s">
        <v>140</v>
      </c>
      <c r="D30" s="401"/>
      <c r="E30" s="126"/>
      <c r="F30" s="127"/>
      <c r="G30" s="127"/>
      <c r="H30" s="128"/>
      <c r="I30" s="44"/>
      <c r="J30" s="209">
        <v>0.187</v>
      </c>
      <c r="K30" s="210">
        <v>0.122</v>
      </c>
      <c r="L30" s="211"/>
      <c r="M30" s="209">
        <v>0.19</v>
      </c>
      <c r="N30" s="212">
        <v>0.127</v>
      </c>
      <c r="O30" s="213"/>
      <c r="P30" s="209">
        <v>0.19700000000000001</v>
      </c>
      <c r="Q30" s="210">
        <v>0.13300000000000001</v>
      </c>
      <c r="R30" s="213"/>
      <c r="S30" s="212">
        <v>0.19800000000000001</v>
      </c>
      <c r="T30" s="210">
        <v>0.13400000000000001</v>
      </c>
    </row>
    <row r="31" spans="1:20" ht="14.25" customHeight="1">
      <c r="A31" s="407"/>
      <c r="B31" s="407"/>
      <c r="C31" s="400" t="s">
        <v>141</v>
      </c>
      <c r="D31" s="401"/>
      <c r="E31" s="126"/>
      <c r="F31" s="127"/>
      <c r="G31" s="127"/>
      <c r="H31" s="128"/>
      <c r="I31" s="44"/>
      <c r="J31" s="209">
        <v>5.0999999999999997E-2</v>
      </c>
      <c r="K31" s="210">
        <v>0.03</v>
      </c>
      <c r="L31" s="211"/>
      <c r="M31" s="209">
        <v>5.0999999999999997E-2</v>
      </c>
      <c r="N31" s="212">
        <v>3.1E-2</v>
      </c>
      <c r="O31" s="213"/>
      <c r="P31" s="209">
        <v>5.8000000000000003E-2</v>
      </c>
      <c r="Q31" s="210">
        <v>3.3000000000000002E-2</v>
      </c>
      <c r="R31" s="213"/>
      <c r="S31" s="212">
        <v>5.8000000000000003E-2</v>
      </c>
      <c r="T31" s="210">
        <v>3.2000000000000001E-2</v>
      </c>
    </row>
    <row r="32" spans="1:20" ht="14.25" customHeight="1">
      <c r="A32" s="407"/>
      <c r="B32" s="407"/>
      <c r="C32" s="400" t="s">
        <v>142</v>
      </c>
      <c r="D32" s="401"/>
      <c r="E32" s="126"/>
      <c r="F32" s="127"/>
      <c r="G32" s="127"/>
      <c r="H32" s="128"/>
      <c r="I32" s="44"/>
      <c r="J32" s="209">
        <v>1.2999999999999999E-2</v>
      </c>
      <c r="K32" s="210">
        <v>2E-3</v>
      </c>
      <c r="L32" s="211"/>
      <c r="M32" s="209">
        <v>1.4999999999999999E-2</v>
      </c>
      <c r="N32" s="212">
        <v>2E-3</v>
      </c>
      <c r="O32" s="213"/>
      <c r="P32" s="209">
        <v>1.7000000000000001E-2</v>
      </c>
      <c r="Q32" s="210">
        <v>3.0000000000000001E-3</v>
      </c>
      <c r="R32" s="213"/>
      <c r="S32" s="212">
        <v>2.4E-2</v>
      </c>
      <c r="T32" s="210">
        <v>1.2999999999999999E-2</v>
      </c>
    </row>
    <row r="33" spans="1:21" ht="14.25" customHeight="1">
      <c r="A33" s="407"/>
      <c r="B33" s="407"/>
      <c r="C33" s="400" t="s">
        <v>143</v>
      </c>
      <c r="D33" s="401"/>
      <c r="E33" s="126"/>
      <c r="F33" s="127"/>
      <c r="G33" s="127"/>
      <c r="H33" s="128"/>
      <c r="I33" s="44"/>
      <c r="J33" s="209">
        <v>0.61299999999999999</v>
      </c>
      <c r="K33" s="210">
        <v>0.442</v>
      </c>
      <c r="L33" s="211"/>
      <c r="M33" s="209">
        <v>0.61599999999999999</v>
      </c>
      <c r="N33" s="212">
        <v>0.45</v>
      </c>
      <c r="O33" s="213"/>
      <c r="P33" s="209">
        <v>0.63</v>
      </c>
      <c r="Q33" s="210">
        <v>0.46</v>
      </c>
      <c r="R33" s="213"/>
      <c r="S33" s="212">
        <v>0.63500000000000001</v>
      </c>
      <c r="T33" s="210">
        <v>0.45900000000000002</v>
      </c>
    </row>
    <row r="34" spans="1:21" ht="14.25" customHeight="1">
      <c r="A34" s="407"/>
      <c r="B34" s="407"/>
      <c r="C34" s="400" t="s">
        <v>144</v>
      </c>
      <c r="D34" s="401"/>
      <c r="E34" s="126">
        <v>48.7</v>
      </c>
      <c r="F34" s="127">
        <v>65</v>
      </c>
      <c r="G34" s="127"/>
      <c r="H34" s="128"/>
      <c r="I34" s="44"/>
      <c r="J34" s="209">
        <v>1E-3</v>
      </c>
      <c r="K34" s="210">
        <v>5.0000000000000001E-3</v>
      </c>
      <c r="L34" s="211"/>
      <c r="M34" s="209">
        <v>1E-3</v>
      </c>
      <c r="N34" s="212">
        <v>5.0000000000000001E-3</v>
      </c>
      <c r="O34" s="213"/>
      <c r="P34" s="209">
        <v>1E-3</v>
      </c>
      <c r="Q34" s="210">
        <v>5.0000000000000001E-3</v>
      </c>
      <c r="R34" s="213"/>
      <c r="S34" s="212">
        <v>1E-3</v>
      </c>
      <c r="T34" s="210">
        <v>5.0000000000000001E-3</v>
      </c>
    </row>
    <row r="35" spans="1:21" ht="14.25" customHeight="1">
      <c r="A35" s="407"/>
      <c r="B35" s="407"/>
      <c r="C35" s="400" t="s">
        <v>145</v>
      </c>
      <c r="D35" s="401"/>
      <c r="E35" s="126">
        <v>48.7</v>
      </c>
      <c r="F35" s="127">
        <v>65</v>
      </c>
      <c r="G35" s="127"/>
      <c r="H35" s="128"/>
      <c r="I35" s="44"/>
      <c r="J35" s="209">
        <v>1E-3</v>
      </c>
      <c r="K35" s="210">
        <v>4.0000000000000001E-3</v>
      </c>
      <c r="L35" s="211"/>
      <c r="M35" s="209">
        <v>1E-3</v>
      </c>
      <c r="N35" s="212">
        <v>5.0000000000000001E-3</v>
      </c>
      <c r="O35" s="213"/>
      <c r="P35" s="209">
        <v>1E-3</v>
      </c>
      <c r="Q35" s="210">
        <v>5.0000000000000001E-3</v>
      </c>
      <c r="R35" s="213"/>
      <c r="S35" s="212">
        <v>1E-3</v>
      </c>
      <c r="T35" s="210">
        <v>5.0000000000000001E-3</v>
      </c>
    </row>
    <row r="36" spans="1:21" ht="14.25" customHeight="1">
      <c r="A36" s="407"/>
      <c r="B36" s="407"/>
      <c r="C36" s="400" t="s">
        <v>146</v>
      </c>
      <c r="D36" s="401"/>
      <c r="E36" s="126"/>
      <c r="F36" s="127"/>
      <c r="G36" s="127"/>
      <c r="H36" s="128"/>
      <c r="I36" s="44"/>
      <c r="J36" s="209">
        <v>0.123</v>
      </c>
      <c r="K36" s="210">
        <v>0.115</v>
      </c>
      <c r="L36" s="211"/>
      <c r="M36" s="209">
        <v>0.124</v>
      </c>
      <c r="N36" s="212">
        <v>0.11799999999999999</v>
      </c>
      <c r="O36" s="213"/>
      <c r="P36" s="209">
        <v>0.125</v>
      </c>
      <c r="Q36" s="210">
        <v>0.121</v>
      </c>
      <c r="R36" s="213"/>
      <c r="S36" s="212">
        <v>0.126</v>
      </c>
      <c r="T36" s="210">
        <v>0.121</v>
      </c>
    </row>
    <row r="37" spans="1:21" ht="14.25" customHeight="1">
      <c r="A37" s="407"/>
      <c r="B37" s="407"/>
      <c r="C37" s="400" t="s">
        <v>147</v>
      </c>
      <c r="D37" s="401"/>
      <c r="E37" s="126"/>
      <c r="F37" s="127"/>
      <c r="G37" s="127"/>
      <c r="H37" s="128"/>
      <c r="I37" s="44"/>
      <c r="J37" s="292">
        <v>3.9E-2</v>
      </c>
      <c r="K37" s="292"/>
      <c r="L37" s="292"/>
      <c r="M37" s="292">
        <v>3.9E-2</v>
      </c>
      <c r="N37" s="292"/>
      <c r="O37" s="292"/>
      <c r="P37" s="292">
        <v>3.9E-2</v>
      </c>
      <c r="Q37" s="292"/>
      <c r="R37" s="292"/>
      <c r="S37" s="292">
        <v>3.7999999999999999E-2</v>
      </c>
      <c r="T37" s="50"/>
    </row>
    <row r="38" spans="1:21" ht="14.25" customHeight="1">
      <c r="A38" s="407"/>
      <c r="B38" s="407"/>
      <c r="C38" s="400" t="s">
        <v>148</v>
      </c>
      <c r="D38" s="401"/>
      <c r="E38" s="126">
        <v>48.7</v>
      </c>
      <c r="F38" s="127">
        <v>65</v>
      </c>
      <c r="G38" s="127"/>
      <c r="H38" s="128"/>
      <c r="I38" s="44"/>
      <c r="J38" s="209">
        <v>0.156</v>
      </c>
      <c r="K38" s="210">
        <v>0.123</v>
      </c>
      <c r="L38" s="211"/>
      <c r="M38" s="209">
        <v>0.189</v>
      </c>
      <c r="N38" s="212">
        <v>0.16</v>
      </c>
      <c r="O38" s="213"/>
      <c r="P38" s="209">
        <v>0.188</v>
      </c>
      <c r="Q38" s="210">
        <v>0.16300000000000001</v>
      </c>
      <c r="R38" s="213"/>
      <c r="S38" s="212">
        <v>0.16300000000000001</v>
      </c>
      <c r="T38" s="210">
        <v>0.123</v>
      </c>
    </row>
    <row r="39" spans="1:21" ht="14.25" customHeight="1">
      <c r="A39" s="407"/>
      <c r="B39" s="407"/>
      <c r="C39" s="400" t="s">
        <v>149</v>
      </c>
      <c r="D39" s="401"/>
      <c r="E39" s="126">
        <v>48.7</v>
      </c>
      <c r="F39" s="127">
        <v>65</v>
      </c>
      <c r="G39" s="127"/>
      <c r="H39" s="128"/>
      <c r="I39" s="44"/>
      <c r="J39" s="209">
        <v>1.3979999999999999</v>
      </c>
      <c r="K39" s="210">
        <v>1.552</v>
      </c>
      <c r="L39" s="211"/>
      <c r="M39" s="209">
        <v>1.153</v>
      </c>
      <c r="N39" s="212">
        <v>1.1990000000000001</v>
      </c>
      <c r="O39" s="213"/>
      <c r="P39" s="209">
        <v>0.78300000000000003</v>
      </c>
      <c r="Q39" s="210">
        <v>0.67400000000000004</v>
      </c>
      <c r="R39" s="213"/>
      <c r="S39" s="212">
        <v>0.78200000000000003</v>
      </c>
      <c r="T39" s="210">
        <v>0.65900000000000003</v>
      </c>
    </row>
    <row r="40" spans="1:21" ht="14.25" customHeight="1">
      <c r="A40" s="407"/>
      <c r="B40" s="407"/>
      <c r="C40" s="400" t="s">
        <v>150</v>
      </c>
      <c r="D40" s="401"/>
      <c r="E40" s="126"/>
      <c r="F40" s="127"/>
      <c r="G40" s="127"/>
      <c r="H40" s="128"/>
      <c r="I40" s="44"/>
      <c r="J40" s="48">
        <v>0</v>
      </c>
      <c r="K40" s="50">
        <v>0</v>
      </c>
      <c r="L40" s="47"/>
      <c r="M40" s="48">
        <v>0</v>
      </c>
      <c r="N40" s="49">
        <v>0</v>
      </c>
      <c r="O40" s="44"/>
      <c r="P40" s="48">
        <v>0</v>
      </c>
      <c r="Q40" s="50">
        <v>0</v>
      </c>
      <c r="R40" s="44"/>
      <c r="S40" s="49">
        <v>0</v>
      </c>
      <c r="T40" s="50">
        <v>0</v>
      </c>
    </row>
    <row r="41" spans="1:21" ht="14.25" customHeight="1">
      <c r="A41" s="407"/>
      <c r="B41" s="407"/>
      <c r="C41" s="404"/>
      <c r="D41" s="405"/>
      <c r="E41" s="87"/>
      <c r="F41" s="85"/>
      <c r="G41" s="85"/>
      <c r="H41" s="88"/>
      <c r="I41" s="84"/>
      <c r="J41" s="85"/>
      <c r="K41" s="86"/>
      <c r="L41" s="87"/>
      <c r="M41" s="85"/>
      <c r="N41" s="88"/>
      <c r="O41" s="84"/>
      <c r="P41" s="85"/>
      <c r="Q41" s="86"/>
      <c r="R41" s="84"/>
      <c r="S41" s="88"/>
      <c r="T41" s="86"/>
      <c r="U41" s="22"/>
    </row>
    <row r="42" spans="1:21" ht="14.25" customHeight="1">
      <c r="A42" s="407"/>
      <c r="B42" s="407"/>
      <c r="C42" s="404"/>
      <c r="D42" s="405"/>
      <c r="E42" s="87"/>
      <c r="F42" s="85"/>
      <c r="G42" s="85"/>
      <c r="H42" s="88"/>
      <c r="I42" s="84"/>
      <c r="J42" s="85"/>
      <c r="K42" s="86"/>
      <c r="L42" s="87"/>
      <c r="M42" s="85"/>
      <c r="N42" s="88"/>
      <c r="O42" s="84"/>
      <c r="P42" s="85"/>
      <c r="Q42" s="86"/>
      <c r="R42" s="84"/>
      <c r="S42" s="88"/>
      <c r="T42" s="86"/>
    </row>
    <row r="43" spans="1:21" ht="14.25" customHeight="1">
      <c r="A43" s="407"/>
      <c r="B43" s="407"/>
      <c r="C43" s="404"/>
      <c r="D43" s="405"/>
      <c r="E43" s="87"/>
      <c r="F43" s="85"/>
      <c r="G43" s="85"/>
      <c r="H43" s="88"/>
      <c r="I43" s="84"/>
      <c r="J43" s="85"/>
      <c r="K43" s="86"/>
      <c r="L43" s="87"/>
      <c r="M43" s="85"/>
      <c r="N43" s="88"/>
      <c r="O43" s="84"/>
      <c r="P43" s="85"/>
      <c r="Q43" s="86"/>
      <c r="R43" s="84"/>
      <c r="S43" s="88"/>
      <c r="T43" s="86"/>
    </row>
    <row r="44" spans="1:21" ht="14.25" customHeight="1">
      <c r="A44" s="407"/>
      <c r="B44" s="407"/>
      <c r="C44" s="368"/>
      <c r="D44" s="370"/>
      <c r="E44" s="87"/>
      <c r="F44" s="85"/>
      <c r="G44" s="85"/>
      <c r="H44" s="88"/>
      <c r="I44" s="84"/>
      <c r="J44" s="85"/>
      <c r="K44" s="86"/>
      <c r="L44" s="87"/>
      <c r="M44" s="85"/>
      <c r="N44" s="88"/>
      <c r="O44" s="84"/>
      <c r="P44" s="85"/>
      <c r="Q44" s="86"/>
      <c r="R44" s="84"/>
      <c r="S44" s="88"/>
      <c r="T44" s="86"/>
    </row>
    <row r="45" spans="1:21" ht="14.25" customHeight="1">
      <c r="A45" s="407"/>
      <c r="B45" s="407"/>
      <c r="C45" s="368"/>
      <c r="D45" s="370"/>
      <c r="E45" s="87"/>
      <c r="F45" s="85"/>
      <c r="G45" s="85"/>
      <c r="H45" s="88"/>
      <c r="I45" s="84"/>
      <c r="J45" s="85"/>
      <c r="K45" s="86"/>
      <c r="L45" s="87"/>
      <c r="M45" s="85"/>
      <c r="N45" s="88"/>
      <c r="O45" s="84"/>
      <c r="P45" s="85"/>
      <c r="Q45" s="86"/>
      <c r="R45" s="84"/>
      <c r="S45" s="88"/>
      <c r="T45" s="86"/>
    </row>
    <row r="46" spans="1:21" ht="14.25" customHeight="1">
      <c r="A46" s="407"/>
      <c r="B46" s="407"/>
      <c r="C46" s="368"/>
      <c r="D46" s="370"/>
      <c r="E46" s="87"/>
      <c r="F46" s="85"/>
      <c r="G46" s="85"/>
      <c r="H46" s="88"/>
      <c r="I46" s="84"/>
      <c r="J46" s="85"/>
      <c r="K46" s="86"/>
      <c r="L46" s="87"/>
      <c r="M46" s="85"/>
      <c r="N46" s="88"/>
      <c r="O46" s="84"/>
      <c r="P46" s="85"/>
      <c r="Q46" s="86"/>
      <c r="R46" s="84"/>
      <c r="S46" s="88"/>
      <c r="T46" s="86"/>
    </row>
    <row r="47" spans="1:21" ht="14.25" customHeight="1">
      <c r="A47" s="407"/>
      <c r="B47" s="407"/>
      <c r="C47" s="368"/>
      <c r="D47" s="370"/>
      <c r="E47" s="87"/>
      <c r="F47" s="85"/>
      <c r="G47" s="85"/>
      <c r="H47" s="88"/>
      <c r="I47" s="84"/>
      <c r="J47" s="85"/>
      <c r="K47" s="86"/>
      <c r="L47" s="87"/>
      <c r="M47" s="85"/>
      <c r="N47" s="88"/>
      <c r="O47" s="84"/>
      <c r="P47" s="85"/>
      <c r="Q47" s="86"/>
      <c r="R47" s="84"/>
      <c r="S47" s="88"/>
      <c r="T47" s="86"/>
    </row>
    <row r="48" spans="1:21" ht="14.25" customHeight="1">
      <c r="A48" s="407"/>
      <c r="B48" s="407"/>
      <c r="C48" s="368"/>
      <c r="D48" s="370"/>
      <c r="E48" s="87"/>
      <c r="F48" s="85"/>
      <c r="G48" s="85"/>
      <c r="H48" s="88"/>
      <c r="I48" s="84"/>
      <c r="J48" s="85"/>
      <c r="K48" s="86"/>
      <c r="L48" s="87"/>
      <c r="M48" s="85"/>
      <c r="N48" s="88"/>
      <c r="O48" s="84"/>
      <c r="P48" s="85"/>
      <c r="Q48" s="86"/>
      <c r="R48" s="84"/>
      <c r="S48" s="88"/>
      <c r="T48" s="86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84"/>
      <c r="J49" s="85"/>
      <c r="K49" s="86"/>
      <c r="L49" s="87"/>
      <c r="M49" s="85"/>
      <c r="N49" s="88"/>
      <c r="O49" s="84"/>
      <c r="P49" s="85"/>
      <c r="Q49" s="86"/>
      <c r="R49" s="84"/>
      <c r="S49" s="88"/>
      <c r="T49" s="86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84"/>
      <c r="J50" s="85"/>
      <c r="K50" s="86"/>
      <c r="L50" s="87"/>
      <c r="M50" s="85"/>
      <c r="N50" s="88"/>
      <c r="O50" s="84"/>
      <c r="P50" s="85"/>
      <c r="Q50" s="86"/>
      <c r="R50" s="84"/>
      <c r="S50" s="88"/>
      <c r="T50" s="86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84"/>
      <c r="J51" s="85"/>
      <c r="K51" s="86"/>
      <c r="L51" s="87"/>
      <c r="M51" s="85"/>
      <c r="N51" s="88"/>
      <c r="O51" s="84"/>
      <c r="P51" s="85"/>
      <c r="Q51" s="86"/>
      <c r="R51" s="84"/>
      <c r="S51" s="88"/>
      <c r="T51" s="86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90"/>
      <c r="J52" s="91"/>
      <c r="K52" s="92"/>
      <c r="L52" s="93"/>
      <c r="M52" s="91"/>
      <c r="N52" s="94"/>
      <c r="O52" s="90"/>
      <c r="P52" s="91"/>
      <c r="Q52" s="92"/>
      <c r="R52" s="90"/>
      <c r="S52" s="94"/>
      <c r="T52" s="92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116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55"/>
      <c r="J57" s="293" t="s">
        <v>127</v>
      </c>
      <c r="K57" s="294"/>
      <c r="L57" s="295"/>
      <c r="M57" s="293" t="s">
        <v>127</v>
      </c>
      <c r="N57" s="296"/>
      <c r="O57" s="297"/>
      <c r="P57" s="293" t="s">
        <v>127</v>
      </c>
      <c r="Q57" s="294"/>
      <c r="R57" s="297"/>
      <c r="S57" s="293" t="s">
        <v>127</v>
      </c>
      <c r="T57" s="57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7"/>
      <c r="I58" s="160"/>
      <c r="J58" s="229"/>
      <c r="K58" s="230"/>
      <c r="L58" s="160"/>
      <c r="M58" s="229"/>
      <c r="N58" s="230"/>
      <c r="O58" s="160"/>
      <c r="P58" s="229"/>
      <c r="Q58" s="230"/>
      <c r="R58" s="160"/>
      <c r="S58" s="229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0"/>
      <c r="I59" s="235"/>
      <c r="J59" s="229"/>
      <c r="K59" s="234"/>
      <c r="L59" s="235"/>
      <c r="M59" s="229"/>
      <c r="N59" s="234"/>
      <c r="O59" s="235"/>
      <c r="P59" s="229"/>
      <c r="Q59" s="234"/>
      <c r="R59" s="235"/>
      <c r="S59" s="229"/>
      <c r="T59" s="232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3"/>
      <c r="I60" s="465"/>
      <c r="J60" s="466"/>
      <c r="K60" s="467"/>
      <c r="L60" s="465"/>
      <c r="M60" s="466"/>
      <c r="N60" s="467"/>
      <c r="O60" s="465"/>
      <c r="P60" s="466"/>
      <c r="Q60" s="467"/>
      <c r="R60" s="465"/>
      <c r="S60" s="466"/>
      <c r="T60" s="468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2"/>
      <c r="I61" s="469"/>
      <c r="J61" s="470"/>
      <c r="K61" s="471"/>
      <c r="L61" s="469"/>
      <c r="M61" s="470"/>
      <c r="N61" s="471"/>
      <c r="O61" s="469"/>
      <c r="P61" s="470"/>
      <c r="Q61" s="471"/>
      <c r="R61" s="469"/>
      <c r="S61" s="470"/>
      <c r="T61" s="472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70">
        <f>ROUND((V8^2+W8^2)*[3]АРЭС!$F$8/[3]АРЭС!$C$8^2,4)</f>
        <v>4.1000000000000003E-3</v>
      </c>
      <c r="J62" s="298" t="s">
        <v>79</v>
      </c>
      <c r="K62" s="299">
        <f>ROUND((V8^2+W8^2)*[3]АРЭС!$I$8/([3]АРЭС!$C$8*100),4)</f>
        <v>0.1323</v>
      </c>
      <c r="L62" s="300">
        <f>ROUND((X8^2+Y8^2)*[3]АРЭС!$F$8/[3]АРЭС!$C$8^2,4)</f>
        <v>3.0999999999999999E-3</v>
      </c>
      <c r="M62" s="298" t="s">
        <v>79</v>
      </c>
      <c r="N62" s="299">
        <f>ROUND((X8^2+Y8^2)*[3]АРЭС!$I$8/([3]АРЭС!$C$8*100),4)</f>
        <v>9.9199999999999997E-2</v>
      </c>
      <c r="O62" s="300">
        <f>ROUND((Z8^2+AA8^2)*[3]АРЭС!$F$8/[3]АРЭС!$C$8^2,4)</f>
        <v>2E-3</v>
      </c>
      <c r="P62" s="298" t="s">
        <v>79</v>
      </c>
      <c r="Q62" s="299">
        <f>ROUND((Z8^2+AA8^2)*[3]АРЭС!$I$8/([3]АРЭС!$C$8*100),4)</f>
        <v>6.5199999999999994E-2</v>
      </c>
      <c r="R62" s="300">
        <f>ROUND((AB8^2+AC8^2)*[3]АРЭС!$F$8/[3]АРЭС!$C$8^2,4)</f>
        <v>2.2000000000000001E-3</v>
      </c>
      <c r="S62" s="298" t="s">
        <v>79</v>
      </c>
      <c r="T62" s="299">
        <f>ROUND((AB8^2+AC8^2)*[3]АРЭС!$I$8/([3]АРЭС!$C$8*100),4)</f>
        <v>7.1400000000000005E-2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ROUND((V12^2+W12^2)*[3]АРЭС!$F$9/[3]АРЭС!$C$9^2,4)</f>
        <v>0</v>
      </c>
      <c r="J63" s="298" t="s">
        <v>79</v>
      </c>
      <c r="K63" s="299">
        <f>ROUND((V12^2+W12^2)*[3]АРЭС!$I$9/([3]АРЭС!$C$9*100),4)</f>
        <v>0</v>
      </c>
      <c r="L63" s="300">
        <f>ROUND((X12^2+Y12^2)*[3]АРЭС!$F$9/[3]АРЭС!$C$9^2,4)</f>
        <v>0</v>
      </c>
      <c r="M63" s="298" t="s">
        <v>79</v>
      </c>
      <c r="N63" s="299">
        <f>ROUND((X12^2+Y12^2)*[3]АРЭС!$I$9/([3]АРЭС!$C$9*100),4)</f>
        <v>0</v>
      </c>
      <c r="O63" s="300">
        <f>ROUND((Z12^2+AA12^2)*[3]АРЭС!$F$9/[3]АРЭС!$C$9^2,4)</f>
        <v>0</v>
      </c>
      <c r="P63" s="298" t="s">
        <v>79</v>
      </c>
      <c r="Q63" s="299">
        <f>ROUND((Z12^2+AA12^2)*[3]АРЭС!$I$9/([3]АРЭС!$C$9*100),4)</f>
        <v>0</v>
      </c>
      <c r="R63" s="300">
        <f>ROUND((AB12^2+AC12^2)*[3]АРЭС!$F$9/[3]АРЭС!$C$9^2,4)</f>
        <v>0</v>
      </c>
      <c r="S63" s="298" t="s">
        <v>79</v>
      </c>
      <c r="T63" s="299">
        <f>ROUND((AB12^2+AC12^2)*[3]АРЭС!$I$9/([3]АРЭС!$C$9*100),4)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3.5991</v>
      </c>
      <c r="J66" s="181" t="s">
        <v>79</v>
      </c>
      <c r="K66" s="182">
        <f>K62+W8+W7+H7</f>
        <v>2.9352999999999998</v>
      </c>
      <c r="L66" s="180">
        <f>L62+X8+X7+H6</f>
        <v>3.1950999999999996</v>
      </c>
      <c r="M66" s="181" t="s">
        <v>79</v>
      </c>
      <c r="N66" s="183">
        <f>N62+Y8+Y7+H7</f>
        <v>2.4422000000000001</v>
      </c>
      <c r="O66" s="184">
        <f>O62+Z8+Z7+H6</f>
        <v>2.7249999999999996</v>
      </c>
      <c r="P66" s="181" t="s">
        <v>79</v>
      </c>
      <c r="Q66" s="182">
        <f>Q62+AA8+AA7+H7</f>
        <v>1.7911999999999999</v>
      </c>
      <c r="R66" s="180">
        <f>R62+AB8+AB7+H6</f>
        <v>2.8452000000000002</v>
      </c>
      <c r="S66" s="181" t="s">
        <v>79</v>
      </c>
      <c r="T66" s="183">
        <f>T62+AC8+AC7+H7</f>
        <v>1.8793999999999997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2.5000000000000001E-2</v>
      </c>
      <c r="J67" s="173" t="s">
        <v>79</v>
      </c>
      <c r="K67" s="190">
        <f>K63+W12+W11+H11</f>
        <v>0.16800000000000001</v>
      </c>
      <c r="L67" s="191">
        <f>L63+X12+X11+H10</f>
        <v>2.5000000000000001E-2</v>
      </c>
      <c r="M67" s="173" t="s">
        <v>79</v>
      </c>
      <c r="N67" s="192">
        <f>N63+Y12+Y11+H11</f>
        <v>0.16800000000000001</v>
      </c>
      <c r="O67" s="190">
        <f>O63+Z12+Z11+H10</f>
        <v>2.5000000000000001E-2</v>
      </c>
      <c r="P67" s="173" t="s">
        <v>79</v>
      </c>
      <c r="Q67" s="190">
        <f>Q63+AA12+AA11+H11</f>
        <v>0.16800000000000001</v>
      </c>
      <c r="R67" s="191">
        <f>R63+AB12+AB11+H10</f>
        <v>2.5000000000000001E-2</v>
      </c>
      <c r="S67" s="173" t="s">
        <v>79</v>
      </c>
      <c r="T67" s="192">
        <f>T63+AC12+AC11+H11</f>
        <v>0.16800000000000001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3.6240999999999999</v>
      </c>
      <c r="J70" s="200" t="s">
        <v>79</v>
      </c>
      <c r="K70" s="201">
        <f>K66+K67</f>
        <v>3.1032999999999999</v>
      </c>
      <c r="L70" s="199">
        <f>L66+L67</f>
        <v>3.2200999999999995</v>
      </c>
      <c r="M70" s="200" t="s">
        <v>79</v>
      </c>
      <c r="N70" s="201">
        <f>N66+N67</f>
        <v>2.6102000000000003</v>
      </c>
      <c r="O70" s="199">
        <f>O66+O67</f>
        <v>2.7499999999999996</v>
      </c>
      <c r="P70" s="200" t="s">
        <v>79</v>
      </c>
      <c r="Q70" s="201">
        <f>Q66+Q67</f>
        <v>1.9591999999999998</v>
      </c>
      <c r="R70" s="199">
        <f>R66+R67</f>
        <v>2.8702000000000001</v>
      </c>
      <c r="S70" s="200" t="s">
        <v>79</v>
      </c>
      <c r="T70" s="201">
        <f>T66+T67</f>
        <v>2.0473999999999997</v>
      </c>
    </row>
    <row r="71" spans="1:20" ht="14.25" customHeight="1" thickBot="1">
      <c r="A71" s="407"/>
      <c r="B71" s="346" t="s">
        <v>85</v>
      </c>
      <c r="C71" s="347"/>
      <c r="D71" s="348"/>
      <c r="E71" s="349" t="str">
        <f>[2]РОЗОВАЯ1!E71</f>
        <v>Секисова М.К.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3" spans="1:20">
      <c r="B73" t="s">
        <v>152</v>
      </c>
    </row>
    <row r="74" spans="1:20" ht="15">
      <c r="B74" t="s">
        <v>19</v>
      </c>
      <c r="P74" t="s">
        <v>20</v>
      </c>
      <c r="R74" s="2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topLeftCell="A58" workbookViewId="0">
      <selection activeCell="B73" sqref="B73:J73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6" t="s">
        <v>135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92</v>
      </c>
      <c r="J3" s="440"/>
      <c r="K3" s="441"/>
      <c r="L3" s="439" t="s">
        <v>33</v>
      </c>
      <c r="M3" s="440"/>
      <c r="N3" s="441"/>
      <c r="O3" s="439" t="s">
        <v>93</v>
      </c>
      <c r="P3" s="440"/>
      <c r="Q3" s="441"/>
      <c r="R3" s="439" t="s">
        <v>34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  <c r="AE5" s="40" t="s">
        <v>44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72" t="s">
        <v>41</v>
      </c>
      <c r="H6" s="202">
        <f>[3]АРЭС!$E$8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42" t="s">
        <v>45</v>
      </c>
      <c r="H7" s="43">
        <f>[3]АРЭС!$L$8</f>
        <v>0.16800000000000001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3.242</v>
      </c>
      <c r="K8" s="279">
        <v>1.9319999999999999</v>
      </c>
      <c r="L8" s="280"/>
      <c r="M8" s="203">
        <v>3.4830000000000001</v>
      </c>
      <c r="N8" s="279">
        <v>2.1579999999999999</v>
      </c>
      <c r="O8" s="281"/>
      <c r="P8" s="203">
        <v>3.4870000000000001</v>
      </c>
      <c r="Q8" s="279">
        <v>2.1560000000000001</v>
      </c>
      <c r="R8" s="281"/>
      <c r="S8" s="282">
        <v>3.4630000000000001</v>
      </c>
      <c r="T8" s="279">
        <v>2.1219999999999999</v>
      </c>
      <c r="U8" t="s">
        <v>136</v>
      </c>
      <c r="V8" s="283">
        <f>IF(I8&gt;0,ROUND(I8*$I$57*$K$58*SQRT(3)/1000,3),J8)</f>
        <v>3.242</v>
      </c>
      <c r="W8" s="284">
        <f>IF(K8&gt;0,K8,ROUND(V8*$F$53,3))</f>
        <v>1.9319999999999999</v>
      </c>
      <c r="X8" s="283">
        <f>IF(L8&gt;0,ROUND(L8*$L$57*$N$58*SQRT(3)/1000,3),M8)</f>
        <v>3.4830000000000001</v>
      </c>
      <c r="Y8" s="284">
        <f>IF(N8&gt;0,N8,ROUND(X8*$F$53,3))</f>
        <v>2.1579999999999999</v>
      </c>
      <c r="Z8" s="283">
        <f>IF(O8&gt;0,ROUND(O8*$O$57*$Q$58*SQRT(3)/1000,3),P8)</f>
        <v>3.4870000000000001</v>
      </c>
      <c r="AA8" s="284">
        <f>IF(Q8&gt;0,Q8,ROUND(Z8*$F$53,3))</f>
        <v>2.1560000000000001</v>
      </c>
      <c r="AB8" s="283">
        <f>IF(R8&gt;0,ROUND(R8*$R$57*$T$58*SQRT(3)/1000,3),S8)</f>
        <v>3.4630000000000001</v>
      </c>
      <c r="AC8" s="62">
        <f>IF(T8&gt;0,T8,ROUND(AB8*$F$53,3))</f>
        <v>2.1219999999999999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5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62">
        <v>7</v>
      </c>
      <c r="F10" s="463"/>
      <c r="G10" s="72" t="s">
        <v>41</v>
      </c>
      <c r="H10" s="202">
        <f>[3]АРЭС!$E$9</f>
        <v>2.5000000000000001E-2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162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42" t="s">
        <v>45</v>
      </c>
      <c r="H11" s="43">
        <f>[3]АРЭС!$L$9</f>
        <v>0.16800000000000001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2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34"/>
      <c r="F12" s="435"/>
      <c r="G12" s="53"/>
      <c r="H12" s="54"/>
      <c r="I12" s="55"/>
      <c r="J12" s="203">
        <v>0</v>
      </c>
      <c r="K12" s="279">
        <v>0</v>
      </c>
      <c r="L12" s="280"/>
      <c r="M12" s="203">
        <v>0</v>
      </c>
      <c r="N12" s="279">
        <v>0</v>
      </c>
      <c r="O12" s="281"/>
      <c r="P12" s="203">
        <v>0</v>
      </c>
      <c r="Q12" s="279">
        <v>0</v>
      </c>
      <c r="R12" s="281"/>
      <c r="S12" s="282">
        <v>0</v>
      </c>
      <c r="T12" s="279">
        <v>0</v>
      </c>
      <c r="U12" t="s">
        <v>136</v>
      </c>
      <c r="V12" s="283">
        <f>IF(I12&gt;0,ROUND(I12*$K$57*$K$59*SQRT(3)/1000,3),J12)</f>
        <v>0</v>
      </c>
      <c r="W12" s="284">
        <f>IF(K12&gt;0,K12,ROUND(V12*$F$54,3))</f>
        <v>0</v>
      </c>
      <c r="X12" s="283">
        <f>IF(L12&gt;0,ROUND(L12*$N$57*$N$59*SQRT(3)/1000,3),M12)</f>
        <v>0</v>
      </c>
      <c r="Y12" s="284">
        <f>IF(N12&gt;0,N12,ROUND(X12*$F$54,3))</f>
        <v>0</v>
      </c>
      <c r="Z12" s="283">
        <f>IF(O12&gt;0,ROUND(O12*$Q$57*$Q$59*SQRT(3)/1000,3),P12)</f>
        <v>0</v>
      </c>
      <c r="AA12" s="284">
        <f>IF(Q12&gt;0,Q12,ROUND(Z12*$F$54,3))</f>
        <v>0</v>
      </c>
      <c r="AB12" s="283">
        <f>IF(R12&gt;0,ROUND(R12*$T$57*$T$59*SQRT(3)/1000,3),S12)</f>
        <v>0</v>
      </c>
      <c r="AC12" s="284">
        <f>IF(T12&gt;0,T12,ROUND(AB12*$F$54,3))</f>
        <v>0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285" t="s">
        <v>41</v>
      </c>
      <c r="H14" s="78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7"/>
    </row>
    <row r="15" spans="1:31" ht="14.25" customHeight="1">
      <c r="A15" s="407"/>
      <c r="B15" s="407"/>
      <c r="C15" s="415"/>
      <c r="D15" s="41"/>
      <c r="E15" s="368"/>
      <c r="F15" s="370"/>
      <c r="G15" s="286" t="s">
        <v>45</v>
      </c>
      <c r="H15" s="86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2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6"/>
      <c r="N16" s="252"/>
      <c r="O16" s="251"/>
      <c r="P16" s="246"/>
      <c r="Q16" s="247"/>
      <c r="R16" s="251"/>
      <c r="S16" s="252"/>
      <c r="T16" s="247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4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285" t="s">
        <v>41</v>
      </c>
      <c r="H18" s="78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7"/>
    </row>
    <row r="19" spans="1:20" ht="14.25" customHeight="1">
      <c r="A19" s="407"/>
      <c r="B19" s="407"/>
      <c r="C19" s="415"/>
      <c r="D19" s="41"/>
      <c r="E19" s="368"/>
      <c r="F19" s="370"/>
      <c r="G19" s="286" t="s">
        <v>45</v>
      </c>
      <c r="H19" s="86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2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7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4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9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3.242</v>
      </c>
      <c r="K24" s="114">
        <f>K8+K12</f>
        <v>1.9319999999999999</v>
      </c>
      <c r="L24" s="263"/>
      <c r="M24" s="114">
        <f>M8+M12</f>
        <v>3.4830000000000001</v>
      </c>
      <c r="N24" s="114">
        <f>N8+N12</f>
        <v>2.1579999999999999</v>
      </c>
      <c r="O24" s="264"/>
      <c r="P24" s="114">
        <f>P8+P12</f>
        <v>3.4870000000000001</v>
      </c>
      <c r="Q24" s="114">
        <f>Q8+Q12</f>
        <v>2.1560000000000001</v>
      </c>
      <c r="R24" s="264"/>
      <c r="S24" s="265">
        <f>S8+S12</f>
        <v>3.4630000000000001</v>
      </c>
      <c r="T24" s="114">
        <f>T8+T12</f>
        <v>2.1219999999999999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137</v>
      </c>
      <c r="D27" s="413"/>
      <c r="E27" s="118">
        <v>48.7</v>
      </c>
      <c r="F27" s="119">
        <v>65</v>
      </c>
      <c r="G27" s="119"/>
      <c r="H27" s="120"/>
      <c r="I27" s="121"/>
      <c r="J27" s="287">
        <v>1.7999999999999999E-2</v>
      </c>
      <c r="K27" s="288">
        <v>1.7999999999999999E-2</v>
      </c>
      <c r="L27" s="289"/>
      <c r="M27" s="287">
        <v>0</v>
      </c>
      <c r="N27" s="290">
        <v>0</v>
      </c>
      <c r="O27" s="291"/>
      <c r="P27" s="287">
        <v>0</v>
      </c>
      <c r="Q27" s="288">
        <v>0</v>
      </c>
      <c r="R27" s="291"/>
      <c r="S27" s="290">
        <v>0</v>
      </c>
      <c r="T27" s="288">
        <v>0</v>
      </c>
    </row>
    <row r="28" spans="1:20" ht="14.25" customHeight="1">
      <c r="A28" s="407"/>
      <c r="B28" s="407"/>
      <c r="C28" s="400" t="s">
        <v>138</v>
      </c>
      <c r="D28" s="401"/>
      <c r="E28" s="126"/>
      <c r="F28" s="127"/>
      <c r="G28" s="127"/>
      <c r="H28" s="128"/>
      <c r="I28" s="44"/>
      <c r="J28" s="292">
        <v>0.63700000000000001</v>
      </c>
      <c r="K28" s="292"/>
      <c r="L28" s="292"/>
      <c r="M28" s="292">
        <v>0.65200000000000002</v>
      </c>
      <c r="N28" s="292"/>
      <c r="O28" s="292"/>
      <c r="P28" s="292">
        <v>0.65100000000000002</v>
      </c>
      <c r="Q28" s="292"/>
      <c r="R28" s="292"/>
      <c r="S28" s="292">
        <v>0.65100000000000002</v>
      </c>
      <c r="T28" s="50"/>
    </row>
    <row r="29" spans="1:20" ht="14.25" customHeight="1">
      <c r="A29" s="407"/>
      <c r="B29" s="407"/>
      <c r="C29" s="400" t="s">
        <v>139</v>
      </c>
      <c r="D29" s="401"/>
      <c r="E29" s="126">
        <v>48.7</v>
      </c>
      <c r="F29" s="127">
        <v>65</v>
      </c>
      <c r="G29" s="127"/>
      <c r="H29" s="128"/>
      <c r="I29" s="44"/>
      <c r="J29" s="209">
        <v>0.42299999999999999</v>
      </c>
      <c r="K29" s="210">
        <v>0.28299999999999997</v>
      </c>
      <c r="L29" s="211"/>
      <c r="M29" s="209">
        <v>0.56399999999999995</v>
      </c>
      <c r="N29" s="212">
        <v>0.46899999999999997</v>
      </c>
      <c r="O29" s="213"/>
      <c r="P29" s="209">
        <v>0.55800000000000005</v>
      </c>
      <c r="Q29" s="210">
        <v>0.47899999999999998</v>
      </c>
      <c r="R29" s="213"/>
      <c r="S29" s="212">
        <v>0.57599999999999996</v>
      </c>
      <c r="T29" s="210">
        <v>0.48899999999999999</v>
      </c>
    </row>
    <row r="30" spans="1:20" ht="14.25" customHeight="1">
      <c r="A30" s="407"/>
      <c r="B30" s="407"/>
      <c r="C30" s="400" t="s">
        <v>140</v>
      </c>
      <c r="D30" s="401"/>
      <c r="E30" s="126"/>
      <c r="F30" s="127"/>
      <c r="G30" s="127"/>
      <c r="H30" s="128"/>
      <c r="I30" s="44"/>
      <c r="J30" s="209">
        <v>0.19600000000000001</v>
      </c>
      <c r="K30" s="210">
        <v>0.128</v>
      </c>
      <c r="L30" s="211"/>
      <c r="M30" s="209">
        <v>0.19</v>
      </c>
      <c r="N30" s="212">
        <v>0.124</v>
      </c>
      <c r="O30" s="213"/>
      <c r="P30" s="209">
        <v>0.188</v>
      </c>
      <c r="Q30" s="210">
        <v>0.124</v>
      </c>
      <c r="R30" s="213"/>
      <c r="S30" s="212">
        <v>0.19700000000000001</v>
      </c>
      <c r="T30" s="210">
        <v>0.125</v>
      </c>
    </row>
    <row r="31" spans="1:20" ht="14.25" customHeight="1">
      <c r="A31" s="407"/>
      <c r="B31" s="407"/>
      <c r="C31" s="400" t="s">
        <v>141</v>
      </c>
      <c r="D31" s="401"/>
      <c r="E31" s="126"/>
      <c r="F31" s="127"/>
      <c r="G31" s="127"/>
      <c r="H31" s="128"/>
      <c r="I31" s="44"/>
      <c r="J31" s="209">
        <v>5.3999999999999999E-2</v>
      </c>
      <c r="K31" s="210">
        <v>3.2000000000000001E-2</v>
      </c>
      <c r="L31" s="211"/>
      <c r="M31" s="209">
        <v>5.5E-2</v>
      </c>
      <c r="N31" s="212">
        <v>3.3000000000000002E-2</v>
      </c>
      <c r="O31" s="213"/>
      <c r="P31" s="209">
        <v>5.5E-2</v>
      </c>
      <c r="Q31" s="210">
        <v>3.3000000000000002E-2</v>
      </c>
      <c r="R31" s="213"/>
      <c r="S31" s="212">
        <v>5.5E-2</v>
      </c>
      <c r="T31" s="210">
        <v>3.3000000000000002E-2</v>
      </c>
    </row>
    <row r="32" spans="1:20" ht="14.25" customHeight="1">
      <c r="A32" s="407"/>
      <c r="B32" s="407"/>
      <c r="C32" s="400" t="s">
        <v>142</v>
      </c>
      <c r="D32" s="401"/>
      <c r="E32" s="126"/>
      <c r="F32" s="127"/>
      <c r="G32" s="127"/>
      <c r="H32" s="128"/>
      <c r="I32" s="44"/>
      <c r="J32" s="209">
        <v>6.7000000000000004E-2</v>
      </c>
      <c r="K32" s="210">
        <v>0.06</v>
      </c>
      <c r="L32" s="211"/>
      <c r="M32" s="209">
        <v>7.2999999999999995E-2</v>
      </c>
      <c r="N32" s="212">
        <v>6.8000000000000005E-2</v>
      </c>
      <c r="O32" s="213"/>
      <c r="P32" s="209">
        <v>7.3999999999999996E-2</v>
      </c>
      <c r="Q32" s="210">
        <v>7.0000000000000007E-2</v>
      </c>
      <c r="R32" s="213"/>
      <c r="S32" s="212">
        <v>7.3999999999999996E-2</v>
      </c>
      <c r="T32" s="210">
        <v>7.0000000000000007E-2</v>
      </c>
    </row>
    <row r="33" spans="1:21" ht="14.25" customHeight="1">
      <c r="A33" s="407"/>
      <c r="B33" s="407"/>
      <c r="C33" s="400" t="s">
        <v>143</v>
      </c>
      <c r="D33" s="401"/>
      <c r="E33" s="126"/>
      <c r="F33" s="127"/>
      <c r="G33" s="127"/>
      <c r="H33" s="128"/>
      <c r="I33" s="44"/>
      <c r="J33" s="209">
        <v>0.63700000000000001</v>
      </c>
      <c r="K33" s="210">
        <v>0.44900000000000001</v>
      </c>
      <c r="L33" s="211"/>
      <c r="M33" s="209">
        <v>0.63400000000000001</v>
      </c>
      <c r="N33" s="212">
        <v>0.44500000000000001</v>
      </c>
      <c r="O33" s="213"/>
      <c r="P33" s="209">
        <v>0.625</v>
      </c>
      <c r="Q33" s="210">
        <v>0.442</v>
      </c>
      <c r="R33" s="213"/>
      <c r="S33" s="212">
        <v>0.61899999999999999</v>
      </c>
      <c r="T33" s="210">
        <v>0.443</v>
      </c>
    </row>
    <row r="34" spans="1:21" ht="14.25" customHeight="1">
      <c r="A34" s="407"/>
      <c r="B34" s="407"/>
      <c r="C34" s="400" t="s">
        <v>144</v>
      </c>
      <c r="D34" s="401"/>
      <c r="E34" s="126">
        <v>48.7</v>
      </c>
      <c r="F34" s="127">
        <v>65</v>
      </c>
      <c r="G34" s="127"/>
      <c r="H34" s="128"/>
      <c r="I34" s="44"/>
      <c r="J34" s="209">
        <v>1E-3</v>
      </c>
      <c r="K34" s="210">
        <v>5.0000000000000001E-3</v>
      </c>
      <c r="L34" s="211"/>
      <c r="M34" s="209">
        <v>1E-3</v>
      </c>
      <c r="N34" s="212">
        <v>5.0000000000000001E-3</v>
      </c>
      <c r="O34" s="213"/>
      <c r="P34" s="209">
        <v>1E-3</v>
      </c>
      <c r="Q34" s="210">
        <v>5.0000000000000001E-3</v>
      </c>
      <c r="R34" s="213"/>
      <c r="S34" s="212">
        <v>1E-3</v>
      </c>
      <c r="T34" s="210">
        <v>5.0000000000000001E-3</v>
      </c>
    </row>
    <row r="35" spans="1:21" ht="14.25" customHeight="1">
      <c r="A35" s="407"/>
      <c r="B35" s="407"/>
      <c r="C35" s="400" t="s">
        <v>145</v>
      </c>
      <c r="D35" s="401"/>
      <c r="E35" s="126">
        <v>48.7</v>
      </c>
      <c r="F35" s="127">
        <v>65</v>
      </c>
      <c r="G35" s="127"/>
      <c r="H35" s="128"/>
      <c r="I35" s="44"/>
      <c r="J35" s="209">
        <v>0</v>
      </c>
      <c r="K35" s="302">
        <v>3.0000000000000001E-3</v>
      </c>
      <c r="L35" s="211"/>
      <c r="M35" s="209">
        <v>0</v>
      </c>
      <c r="N35" s="212">
        <v>0</v>
      </c>
      <c r="O35" s="213"/>
      <c r="P35" s="209">
        <v>0</v>
      </c>
      <c r="Q35" s="210">
        <v>0</v>
      </c>
      <c r="R35" s="213"/>
      <c r="S35" s="212">
        <v>0</v>
      </c>
      <c r="T35" s="210">
        <v>0</v>
      </c>
    </row>
    <row r="36" spans="1:21" ht="14.25" customHeight="1">
      <c r="A36" s="407"/>
      <c r="B36" s="407"/>
      <c r="C36" s="400" t="s">
        <v>146</v>
      </c>
      <c r="D36" s="401"/>
      <c r="E36" s="126"/>
      <c r="F36" s="127"/>
      <c r="G36" s="127"/>
      <c r="H36" s="128"/>
      <c r="I36" s="44"/>
      <c r="J36" s="209">
        <v>0.125</v>
      </c>
      <c r="K36" s="210">
        <v>0.11600000000000001</v>
      </c>
      <c r="L36" s="211"/>
      <c r="M36" s="209">
        <v>0.124</v>
      </c>
      <c r="N36" s="212">
        <v>0.114</v>
      </c>
      <c r="O36" s="213"/>
      <c r="P36" s="209">
        <v>0.124</v>
      </c>
      <c r="Q36" s="210">
        <v>0.113</v>
      </c>
      <c r="R36" s="213"/>
      <c r="S36" s="212">
        <v>0.124</v>
      </c>
      <c r="T36" s="210">
        <v>0.114</v>
      </c>
    </row>
    <row r="37" spans="1:21" ht="14.25" customHeight="1">
      <c r="A37" s="407"/>
      <c r="B37" s="407"/>
      <c r="C37" s="400" t="s">
        <v>147</v>
      </c>
      <c r="D37" s="401"/>
      <c r="E37" s="126"/>
      <c r="F37" s="127"/>
      <c r="G37" s="127"/>
      <c r="H37" s="128"/>
      <c r="I37" s="44"/>
      <c r="J37" s="292">
        <v>3.7999999999999999E-2</v>
      </c>
      <c r="K37" s="292"/>
      <c r="L37" s="292"/>
      <c r="M37" s="292">
        <v>3.7999999999999999E-2</v>
      </c>
      <c r="N37" s="292"/>
      <c r="O37" s="292"/>
      <c r="P37" s="292">
        <v>3.7999999999999999E-2</v>
      </c>
      <c r="Q37" s="292"/>
      <c r="R37" s="292"/>
      <c r="S37" s="292">
        <v>3.6999999999999998E-2</v>
      </c>
      <c r="T37" s="50"/>
    </row>
    <row r="38" spans="1:21" ht="14.25" customHeight="1">
      <c r="A38" s="407"/>
      <c r="B38" s="407"/>
      <c r="C38" s="400" t="s">
        <v>148</v>
      </c>
      <c r="D38" s="401"/>
      <c r="E38" s="126">
        <v>48.7</v>
      </c>
      <c r="F38" s="127">
        <v>65</v>
      </c>
      <c r="G38" s="127"/>
      <c r="H38" s="128"/>
      <c r="I38" s="44"/>
      <c r="J38" s="209">
        <v>0.158</v>
      </c>
      <c r="K38" s="210">
        <v>0.121</v>
      </c>
      <c r="L38" s="211"/>
      <c r="M38" s="209">
        <v>0.161</v>
      </c>
      <c r="N38" s="212">
        <v>0.112</v>
      </c>
      <c r="O38" s="213"/>
      <c r="P38" s="209">
        <v>0.14899999999999999</v>
      </c>
      <c r="Q38" s="210">
        <v>0.115</v>
      </c>
      <c r="R38" s="213"/>
      <c r="S38" s="212">
        <v>0.153</v>
      </c>
      <c r="T38" s="210">
        <v>0.129</v>
      </c>
    </row>
    <row r="39" spans="1:21" ht="14.25" customHeight="1">
      <c r="A39" s="407"/>
      <c r="B39" s="407"/>
      <c r="C39" s="400" t="s">
        <v>149</v>
      </c>
      <c r="D39" s="401"/>
      <c r="E39" s="126">
        <v>48.7</v>
      </c>
      <c r="F39" s="127">
        <v>65</v>
      </c>
      <c r="G39" s="127"/>
      <c r="H39" s="128"/>
      <c r="I39" s="44"/>
      <c r="J39" s="209">
        <v>0.80200000000000005</v>
      </c>
      <c r="K39" s="210">
        <v>0.65100000000000002</v>
      </c>
      <c r="L39" s="211"/>
      <c r="M39" s="209">
        <v>0.82099999999999995</v>
      </c>
      <c r="N39" s="212">
        <v>0.69199999999999995</v>
      </c>
      <c r="O39" s="213"/>
      <c r="P39" s="209">
        <v>0.85299999999999998</v>
      </c>
      <c r="Q39" s="210">
        <v>0.68899999999999995</v>
      </c>
      <c r="R39" s="213"/>
      <c r="S39" s="212">
        <v>0.86</v>
      </c>
      <c r="T39" s="210">
        <v>0.68600000000000005</v>
      </c>
    </row>
    <row r="40" spans="1:21" ht="14.25" customHeight="1">
      <c r="A40" s="407"/>
      <c r="B40" s="407"/>
      <c r="C40" s="400" t="s">
        <v>150</v>
      </c>
      <c r="D40" s="401"/>
      <c r="E40" s="126"/>
      <c r="F40" s="127"/>
      <c r="G40" s="127"/>
      <c r="H40" s="128"/>
      <c r="I40" s="44"/>
      <c r="J40" s="48">
        <v>0</v>
      </c>
      <c r="K40" s="50">
        <v>0</v>
      </c>
      <c r="L40" s="47"/>
      <c r="M40" s="48">
        <v>0</v>
      </c>
      <c r="N40" s="49">
        <v>0</v>
      </c>
      <c r="O40" s="44"/>
      <c r="P40" s="48">
        <v>0</v>
      </c>
      <c r="Q40" s="50">
        <v>0</v>
      </c>
      <c r="R40" s="44"/>
      <c r="S40" s="49">
        <v>0</v>
      </c>
      <c r="T40" s="50">
        <v>0</v>
      </c>
    </row>
    <row r="41" spans="1:21" ht="14.25" customHeight="1">
      <c r="A41" s="407"/>
      <c r="B41" s="407"/>
      <c r="C41" s="404"/>
      <c r="D41" s="405"/>
      <c r="E41" s="87"/>
      <c r="F41" s="85"/>
      <c r="G41" s="85"/>
      <c r="H41" s="88"/>
      <c r="I41" s="84"/>
      <c r="J41" s="85"/>
      <c r="K41" s="86"/>
      <c r="L41" s="87"/>
      <c r="M41" s="85"/>
      <c r="N41" s="88"/>
      <c r="O41" s="84"/>
      <c r="P41" s="85"/>
      <c r="Q41" s="86"/>
      <c r="R41" s="84"/>
      <c r="S41" s="88"/>
      <c r="T41" s="86"/>
      <c r="U41" s="22"/>
    </row>
    <row r="42" spans="1:21" ht="14.25" customHeight="1">
      <c r="A42" s="407"/>
      <c r="B42" s="407"/>
      <c r="C42" s="404"/>
      <c r="D42" s="405"/>
      <c r="E42" s="87"/>
      <c r="F42" s="85"/>
      <c r="G42" s="85"/>
      <c r="H42" s="88"/>
      <c r="I42" s="84"/>
      <c r="J42" s="85"/>
      <c r="K42" s="86"/>
      <c r="L42" s="87"/>
      <c r="M42" s="85"/>
      <c r="N42" s="88"/>
      <c r="O42" s="84"/>
      <c r="P42" s="85"/>
      <c r="Q42" s="86"/>
      <c r="R42" s="84"/>
      <c r="S42" s="88"/>
      <c r="T42" s="86"/>
    </row>
    <row r="43" spans="1:21" ht="14.25" customHeight="1">
      <c r="A43" s="407"/>
      <c r="B43" s="407"/>
      <c r="C43" s="404"/>
      <c r="D43" s="405"/>
      <c r="E43" s="87"/>
      <c r="F43" s="85"/>
      <c r="G43" s="85"/>
      <c r="H43" s="88"/>
      <c r="I43" s="84"/>
      <c r="J43" s="85"/>
      <c r="K43" s="86"/>
      <c r="L43" s="87"/>
      <c r="M43" s="85"/>
      <c r="N43" s="88"/>
      <c r="O43" s="84"/>
      <c r="P43" s="85"/>
      <c r="Q43" s="86"/>
      <c r="R43" s="84"/>
      <c r="S43" s="88"/>
      <c r="T43" s="86"/>
    </row>
    <row r="44" spans="1:21" ht="14.25" customHeight="1">
      <c r="A44" s="407"/>
      <c r="B44" s="407"/>
      <c r="C44" s="368"/>
      <c r="D44" s="370"/>
      <c r="E44" s="87"/>
      <c r="F44" s="85"/>
      <c r="G44" s="85"/>
      <c r="H44" s="88"/>
      <c r="I44" s="84"/>
      <c r="J44" s="85"/>
      <c r="K44" s="86"/>
      <c r="L44" s="87"/>
      <c r="M44" s="85"/>
      <c r="N44" s="88"/>
      <c r="O44" s="84"/>
      <c r="P44" s="85"/>
      <c r="Q44" s="86"/>
      <c r="R44" s="84"/>
      <c r="S44" s="88"/>
      <c r="T44" s="86"/>
    </row>
    <row r="45" spans="1:21" ht="14.25" customHeight="1">
      <c r="A45" s="407"/>
      <c r="B45" s="407"/>
      <c r="C45" s="368"/>
      <c r="D45" s="370"/>
      <c r="E45" s="87"/>
      <c r="F45" s="85"/>
      <c r="G45" s="85"/>
      <c r="H45" s="88"/>
      <c r="I45" s="84"/>
      <c r="J45" s="85"/>
      <c r="K45" s="86"/>
      <c r="L45" s="87"/>
      <c r="M45" s="85"/>
      <c r="N45" s="88"/>
      <c r="O45" s="84"/>
      <c r="P45" s="85"/>
      <c r="Q45" s="86"/>
      <c r="R45" s="84"/>
      <c r="S45" s="88"/>
      <c r="T45" s="86"/>
    </row>
    <row r="46" spans="1:21" ht="14.25" customHeight="1">
      <c r="A46" s="407"/>
      <c r="B46" s="407"/>
      <c r="C46" s="368"/>
      <c r="D46" s="370"/>
      <c r="E46" s="87"/>
      <c r="F46" s="85"/>
      <c r="G46" s="85"/>
      <c r="H46" s="88"/>
      <c r="I46" s="84"/>
      <c r="J46" s="85"/>
      <c r="K46" s="86"/>
      <c r="L46" s="87"/>
      <c r="M46" s="85"/>
      <c r="N46" s="88"/>
      <c r="O46" s="84"/>
      <c r="P46" s="85"/>
      <c r="Q46" s="86"/>
      <c r="R46" s="84"/>
      <c r="S46" s="88"/>
      <c r="T46" s="86"/>
    </row>
    <row r="47" spans="1:21" ht="14.25" customHeight="1">
      <c r="A47" s="407"/>
      <c r="B47" s="407"/>
      <c r="C47" s="368"/>
      <c r="D47" s="370"/>
      <c r="E47" s="87"/>
      <c r="F47" s="85"/>
      <c r="G47" s="85"/>
      <c r="H47" s="88"/>
      <c r="I47" s="84"/>
      <c r="J47" s="85"/>
      <c r="K47" s="86"/>
      <c r="L47" s="87"/>
      <c r="M47" s="85"/>
      <c r="N47" s="88"/>
      <c r="O47" s="84"/>
      <c r="P47" s="85"/>
      <c r="Q47" s="86"/>
      <c r="R47" s="84"/>
      <c r="S47" s="88"/>
      <c r="T47" s="86"/>
    </row>
    <row r="48" spans="1:21" ht="14.25" customHeight="1">
      <c r="A48" s="407"/>
      <c r="B48" s="407"/>
      <c r="C48" s="368"/>
      <c r="D48" s="370"/>
      <c r="E48" s="87"/>
      <c r="F48" s="85"/>
      <c r="G48" s="85"/>
      <c r="H48" s="88"/>
      <c r="I48" s="84"/>
      <c r="J48" s="85"/>
      <c r="K48" s="86"/>
      <c r="L48" s="87"/>
      <c r="M48" s="85"/>
      <c r="N48" s="88"/>
      <c r="O48" s="84"/>
      <c r="P48" s="85"/>
      <c r="Q48" s="86"/>
      <c r="R48" s="84"/>
      <c r="S48" s="88"/>
      <c r="T48" s="86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84"/>
      <c r="J49" s="85"/>
      <c r="K49" s="86"/>
      <c r="L49" s="87"/>
      <c r="M49" s="85"/>
      <c r="N49" s="88"/>
      <c r="O49" s="84"/>
      <c r="P49" s="85"/>
      <c r="Q49" s="86"/>
      <c r="R49" s="84"/>
      <c r="S49" s="88"/>
      <c r="T49" s="86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84"/>
      <c r="J50" s="85"/>
      <c r="K50" s="86"/>
      <c r="L50" s="87"/>
      <c r="M50" s="85"/>
      <c r="N50" s="88"/>
      <c r="O50" s="84"/>
      <c r="P50" s="85"/>
      <c r="Q50" s="86"/>
      <c r="R50" s="84"/>
      <c r="S50" s="88"/>
      <c r="T50" s="86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84"/>
      <c r="J51" s="85"/>
      <c r="K51" s="86"/>
      <c r="L51" s="87"/>
      <c r="M51" s="85"/>
      <c r="N51" s="88"/>
      <c r="O51" s="84"/>
      <c r="P51" s="85"/>
      <c r="Q51" s="86"/>
      <c r="R51" s="84"/>
      <c r="S51" s="88"/>
      <c r="T51" s="86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90"/>
      <c r="J52" s="91"/>
      <c r="K52" s="92"/>
      <c r="L52" s="93"/>
      <c r="M52" s="91"/>
      <c r="N52" s="94"/>
      <c r="O52" s="90"/>
      <c r="P52" s="91"/>
      <c r="Q52" s="92"/>
      <c r="R52" s="90"/>
      <c r="S52" s="94"/>
      <c r="T52" s="92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116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55"/>
      <c r="J57" s="293" t="s">
        <v>127</v>
      </c>
      <c r="K57" s="294"/>
      <c r="L57" s="295"/>
      <c r="M57" s="293" t="s">
        <v>127</v>
      </c>
      <c r="N57" s="296"/>
      <c r="O57" s="297"/>
      <c r="P57" s="293" t="s">
        <v>127</v>
      </c>
      <c r="Q57" s="294"/>
      <c r="R57" s="297"/>
      <c r="S57" s="293" t="s">
        <v>127</v>
      </c>
      <c r="T57" s="57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7"/>
      <c r="I58" s="160"/>
      <c r="J58" s="229"/>
      <c r="K58" s="230"/>
      <c r="L58" s="160"/>
      <c r="M58" s="229"/>
      <c r="N58" s="230"/>
      <c r="O58" s="160"/>
      <c r="P58" s="229"/>
      <c r="Q58" s="230"/>
      <c r="R58" s="160"/>
      <c r="S58" s="229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0"/>
      <c r="I59" s="235"/>
      <c r="J59" s="229"/>
      <c r="K59" s="234"/>
      <c r="L59" s="235"/>
      <c r="M59" s="229"/>
      <c r="N59" s="234"/>
      <c r="O59" s="235"/>
      <c r="P59" s="229"/>
      <c r="Q59" s="234"/>
      <c r="R59" s="235"/>
      <c r="S59" s="229"/>
      <c r="T59" s="232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3"/>
      <c r="I60" s="465"/>
      <c r="J60" s="466"/>
      <c r="K60" s="467"/>
      <c r="L60" s="465"/>
      <c r="M60" s="466"/>
      <c r="N60" s="467"/>
      <c r="O60" s="465"/>
      <c r="P60" s="466"/>
      <c r="Q60" s="467"/>
      <c r="R60" s="465"/>
      <c r="S60" s="466"/>
      <c r="T60" s="468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2"/>
      <c r="I61" s="469"/>
      <c r="J61" s="470"/>
      <c r="K61" s="471"/>
      <c r="L61" s="469"/>
      <c r="M61" s="470"/>
      <c r="N61" s="471"/>
      <c r="O61" s="469"/>
      <c r="P61" s="470"/>
      <c r="Q61" s="471"/>
      <c r="R61" s="469"/>
      <c r="S61" s="470"/>
      <c r="T61" s="472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70">
        <f>ROUND((V8^2+W8^2)*[3]АРЭС!$F$8/[3]АРЭС!$C$8^2,4)</f>
        <v>2.8999999999999998E-3</v>
      </c>
      <c r="J62" s="298" t="s">
        <v>79</v>
      </c>
      <c r="K62" s="299">
        <f>ROUND((V8^2+W8^2)*[3]АРЭС!$I$8/([3]АРЭС!$C$8*100),4)</f>
        <v>9.5699999999999993E-2</v>
      </c>
      <c r="L62" s="300">
        <f>ROUND((X8^2+Y8^2)*[3]АРЭС!$F$8/[3]АРЭС!$C$8^2,4)</f>
        <v>3.5000000000000001E-3</v>
      </c>
      <c r="M62" s="298" t="s">
        <v>79</v>
      </c>
      <c r="N62" s="299">
        <f>ROUND((X8^2+Y8^2)*[3]АРЭС!$I$8/([3]АРЭС!$C$8*100),4)</f>
        <v>0.1128</v>
      </c>
      <c r="O62" s="300">
        <f>ROUND((Z8^2+AA8^2)*[3]АРЭС!$F$8/[3]АРЭС!$C$8^2,4)</f>
        <v>3.5000000000000001E-3</v>
      </c>
      <c r="P62" s="298" t="s">
        <v>79</v>
      </c>
      <c r="Q62" s="299">
        <f>ROUND((Z8^2+AA8^2)*[3]АРЭС!$I$8/([3]АРЭС!$C$8*100),4)</f>
        <v>0.1129</v>
      </c>
      <c r="R62" s="300">
        <f>ROUND((AB8^2+AC8^2)*[3]АРЭС!$F$8/[3]АРЭС!$C$8^2,4)</f>
        <v>3.3999999999999998E-3</v>
      </c>
      <c r="S62" s="298" t="s">
        <v>79</v>
      </c>
      <c r="T62" s="299">
        <f>ROUND((AB8^2+AC8^2)*[3]АРЭС!$I$8/([3]АРЭС!$C$8*100),4)</f>
        <v>0.1108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ROUND((V12^2+W12^2)*[3]АРЭС!$F$9/[3]АРЭС!$C$9^2,4)</f>
        <v>0</v>
      </c>
      <c r="J63" s="298" t="s">
        <v>79</v>
      </c>
      <c r="K63" s="299">
        <f>ROUND((V12^2+W12^2)*[3]АРЭС!$I$9/([3]АРЭС!$C$9*100),4)</f>
        <v>0</v>
      </c>
      <c r="L63" s="300">
        <f>ROUND((X12^2+Y12^2)*[3]АРЭС!$F$9/[3]АРЭС!$C$9^2,4)</f>
        <v>0</v>
      </c>
      <c r="M63" s="298" t="s">
        <v>79</v>
      </c>
      <c r="N63" s="299">
        <f>ROUND((X12^2+Y12^2)*[3]АРЭС!$I$9/([3]АРЭС!$C$9*100),4)</f>
        <v>0</v>
      </c>
      <c r="O63" s="300">
        <f>ROUND((Z12^2+AA12^2)*[3]АРЭС!$F$9/[3]АРЭС!$C$9^2,4)</f>
        <v>0</v>
      </c>
      <c r="P63" s="298" t="s">
        <v>79</v>
      </c>
      <c r="Q63" s="299">
        <f>ROUND((Z12^2+AA12^2)*[3]АРЭС!$I$9/([3]АРЭС!$C$9*100),4)</f>
        <v>0</v>
      </c>
      <c r="R63" s="300">
        <f>ROUND((AB12^2+AC12^2)*[3]АРЭС!$F$9/[3]АРЭС!$C$9^2,4)</f>
        <v>0</v>
      </c>
      <c r="S63" s="298" t="s">
        <v>79</v>
      </c>
      <c r="T63" s="299">
        <f>ROUND((AB12^2+AC12^2)*[3]АРЭС!$I$9/([3]АРЭС!$C$9*100),4)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3.2698999999999998</v>
      </c>
      <c r="J66" s="181" t="s">
        <v>79</v>
      </c>
      <c r="K66" s="182">
        <f>K62+W8+W7+H7</f>
        <v>2.1957</v>
      </c>
      <c r="L66" s="180">
        <f>L62+X8+X7+H6</f>
        <v>3.5114999999999998</v>
      </c>
      <c r="M66" s="181" t="s">
        <v>79</v>
      </c>
      <c r="N66" s="183">
        <f>N62+Y8+Y7+H7</f>
        <v>2.4388000000000001</v>
      </c>
      <c r="O66" s="184">
        <f>O62+Z8+Z7+H6</f>
        <v>3.5154999999999998</v>
      </c>
      <c r="P66" s="181" t="s">
        <v>79</v>
      </c>
      <c r="Q66" s="182">
        <f>Q62+AA8+AA7+H7</f>
        <v>2.4369000000000005</v>
      </c>
      <c r="R66" s="180">
        <f>R62+AB8+AB7+H6</f>
        <v>3.4914000000000001</v>
      </c>
      <c r="S66" s="181" t="s">
        <v>79</v>
      </c>
      <c r="T66" s="183">
        <f>T62+AC8+AC7+H7</f>
        <v>2.4007999999999998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2.5000000000000001E-2</v>
      </c>
      <c r="J67" s="173" t="s">
        <v>79</v>
      </c>
      <c r="K67" s="190">
        <f>K63+W12+W11+H11</f>
        <v>0.16800000000000001</v>
      </c>
      <c r="L67" s="191">
        <f>L63+X12+X11+H10</f>
        <v>2.5000000000000001E-2</v>
      </c>
      <c r="M67" s="173" t="s">
        <v>79</v>
      </c>
      <c r="N67" s="192">
        <f>N63+Y12+Y11+H11</f>
        <v>0.16800000000000001</v>
      </c>
      <c r="O67" s="190">
        <f>O63+Z12+Z11+H10</f>
        <v>2.5000000000000001E-2</v>
      </c>
      <c r="P67" s="173" t="s">
        <v>79</v>
      </c>
      <c r="Q67" s="190">
        <f>Q63+AA12+AA11+H11</f>
        <v>0.16800000000000001</v>
      </c>
      <c r="R67" s="191">
        <f>R63+AB12+AB11+H10</f>
        <v>2.5000000000000001E-2</v>
      </c>
      <c r="S67" s="173" t="s">
        <v>79</v>
      </c>
      <c r="T67" s="192">
        <f>T63+AC12+AC11+H11</f>
        <v>0.16800000000000001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3.2948999999999997</v>
      </c>
      <c r="J70" s="200" t="s">
        <v>79</v>
      </c>
      <c r="K70" s="201">
        <f>K66+K67</f>
        <v>2.3637000000000001</v>
      </c>
      <c r="L70" s="199">
        <f>L66+L67</f>
        <v>3.5364999999999998</v>
      </c>
      <c r="M70" s="200" t="s">
        <v>79</v>
      </c>
      <c r="N70" s="201">
        <f>N66+N67</f>
        <v>2.6068000000000002</v>
      </c>
      <c r="O70" s="199">
        <f>O66+O67</f>
        <v>3.5404999999999998</v>
      </c>
      <c r="P70" s="200" t="s">
        <v>79</v>
      </c>
      <c r="Q70" s="201">
        <f>Q66+Q67</f>
        <v>2.6049000000000007</v>
      </c>
      <c r="R70" s="199">
        <f>R66+R67</f>
        <v>3.5164</v>
      </c>
      <c r="S70" s="200" t="s">
        <v>79</v>
      </c>
      <c r="T70" s="201">
        <f>T66+T67</f>
        <v>2.5688</v>
      </c>
    </row>
    <row r="71" spans="1:20" ht="14.25" customHeight="1" thickBot="1">
      <c r="A71" s="407"/>
      <c r="B71" s="346" t="s">
        <v>85</v>
      </c>
      <c r="C71" s="347"/>
      <c r="D71" s="348"/>
      <c r="E71" s="349" t="str">
        <f>[2]РОЗОВАЯ1!E71</f>
        <v>Секисова М.К.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3" spans="1:20">
      <c r="B73" t="s">
        <v>151</v>
      </c>
    </row>
    <row r="74" spans="1:20" ht="15">
      <c r="B74" t="s">
        <v>19</v>
      </c>
      <c r="P74" t="s">
        <v>20</v>
      </c>
      <c r="R74" s="2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topLeftCell="A55" workbookViewId="0">
      <selection activeCell="B73" sqref="B73:J73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6" t="s">
        <v>135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94</v>
      </c>
      <c r="J3" s="440"/>
      <c r="K3" s="441"/>
      <c r="L3" s="439" t="s">
        <v>95</v>
      </c>
      <c r="M3" s="440"/>
      <c r="N3" s="441"/>
      <c r="O3" s="439" t="s">
        <v>96</v>
      </c>
      <c r="P3" s="440"/>
      <c r="Q3" s="441"/>
      <c r="R3" s="439" t="s">
        <v>97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  <c r="AE5" s="40" t="s">
        <v>44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72" t="s">
        <v>41</v>
      </c>
      <c r="H6" s="202">
        <f>[3]АРЭС!$E$8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42" t="s">
        <v>45</v>
      </c>
      <c r="H7" s="43">
        <f>[3]АРЭС!$L$8</f>
        <v>0.16800000000000001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3.3849999999999998</v>
      </c>
      <c r="K8" s="279">
        <v>2.0619999999999998</v>
      </c>
      <c r="L8" s="280"/>
      <c r="M8" s="203">
        <v>3.3919999999999999</v>
      </c>
      <c r="N8" s="279">
        <v>2.1589999999999998</v>
      </c>
      <c r="O8" s="281"/>
      <c r="P8" s="203">
        <v>3.2229999999999999</v>
      </c>
      <c r="Q8" s="279">
        <v>2.0699999999999998</v>
      </c>
      <c r="R8" s="281"/>
      <c r="S8" s="282">
        <v>3.1989999999999998</v>
      </c>
      <c r="T8" s="203">
        <v>2.085</v>
      </c>
      <c r="U8" t="s">
        <v>136</v>
      </c>
      <c r="V8" s="283">
        <f>IF(I8&gt;0,ROUND(I8*$I$57*$K$58*SQRT(3)/1000,3),J8)</f>
        <v>3.3849999999999998</v>
      </c>
      <c r="W8" s="284">
        <f>IF(K8&gt;0,K8,ROUND(V8*$F$53,3))</f>
        <v>2.0619999999999998</v>
      </c>
      <c r="X8" s="283">
        <f>IF(L8&gt;0,ROUND(L8*$L$57*$N$58*SQRT(3)/1000,3),M8)</f>
        <v>3.3919999999999999</v>
      </c>
      <c r="Y8" s="284">
        <f>IF(N8&gt;0,N8,ROUND(X8*$F$53,3))</f>
        <v>2.1589999999999998</v>
      </c>
      <c r="Z8" s="283">
        <f>IF(O8&gt;0,ROUND(O8*$O$57*$Q$58*SQRT(3)/1000,3),P8)</f>
        <v>3.2229999999999999</v>
      </c>
      <c r="AA8" s="284">
        <f>IF(Q8&gt;0,Q8,ROUND(Z8*$F$53,3))</f>
        <v>2.0699999999999998</v>
      </c>
      <c r="AB8" s="283">
        <f>IF(R8&gt;0,ROUND(R8*$R$57*$T$58*SQRT(3)/1000,3),S8)</f>
        <v>3.1989999999999998</v>
      </c>
      <c r="AC8" s="62">
        <f>IF(T8&gt;0,T8,ROUND(AB8*$F$53,3))</f>
        <v>2.085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4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62">
        <v>7</v>
      </c>
      <c r="F10" s="463"/>
      <c r="G10" s="72" t="s">
        <v>41</v>
      </c>
      <c r="H10" s="202">
        <f>[3]АРЭС!$E$9</f>
        <v>2.5000000000000001E-2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229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42" t="s">
        <v>45</v>
      </c>
      <c r="H11" s="43">
        <f>[3]АРЭС!$L$9</f>
        <v>0.16800000000000001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1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34"/>
      <c r="F12" s="435"/>
      <c r="G12" s="53"/>
      <c r="H12" s="54"/>
      <c r="I12" s="55"/>
      <c r="J12" s="203">
        <v>0</v>
      </c>
      <c r="K12" s="279">
        <v>0</v>
      </c>
      <c r="L12" s="280"/>
      <c r="M12" s="203">
        <v>0</v>
      </c>
      <c r="N12" s="279">
        <v>0</v>
      </c>
      <c r="O12" s="281"/>
      <c r="P12" s="203">
        <v>0</v>
      </c>
      <c r="Q12" s="279">
        <v>0</v>
      </c>
      <c r="R12" s="281"/>
      <c r="S12" s="282">
        <v>0</v>
      </c>
      <c r="T12" s="203">
        <v>0</v>
      </c>
      <c r="U12" t="s">
        <v>136</v>
      </c>
      <c r="V12" s="283">
        <f>IF(I12&gt;0,ROUND(I12*$K$57*$K$59*SQRT(3)/1000,3),J12)</f>
        <v>0</v>
      </c>
      <c r="W12" s="284">
        <f>IF(K12&gt;0,K12,ROUND(V12*$F$54,3))</f>
        <v>0</v>
      </c>
      <c r="X12" s="283">
        <f>IF(L12&gt;0,ROUND(L12*$N$57*$N$59*SQRT(3)/1000,3),M12)</f>
        <v>0</v>
      </c>
      <c r="Y12" s="284">
        <f>IF(N12&gt;0,N12,ROUND(X12*$F$54,3))</f>
        <v>0</v>
      </c>
      <c r="Z12" s="283">
        <f>IF(O12&gt;0,ROUND(O12*$Q$57*$Q$59*SQRT(3)/1000,3),P12)</f>
        <v>0</v>
      </c>
      <c r="AA12" s="284">
        <f>IF(Q12&gt;0,Q12,ROUND(Z12*$F$54,3))</f>
        <v>0</v>
      </c>
      <c r="AB12" s="283">
        <f>IF(R12&gt;0,ROUND(R12*$T$57*$T$59*SQRT(3)/1000,3),S12)</f>
        <v>0</v>
      </c>
      <c r="AC12" s="284">
        <f>IF(T12&gt;0,T12,ROUND(AB12*$F$54,3))</f>
        <v>0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4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285" t="s">
        <v>41</v>
      </c>
      <c r="H14" s="78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6"/>
    </row>
    <row r="15" spans="1:31" ht="14.25" customHeight="1">
      <c r="A15" s="407"/>
      <c r="B15" s="407"/>
      <c r="C15" s="415"/>
      <c r="D15" s="41"/>
      <c r="E15" s="368"/>
      <c r="F15" s="370"/>
      <c r="G15" s="286" t="s">
        <v>45</v>
      </c>
      <c r="H15" s="86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1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6"/>
      <c r="N16" s="252"/>
      <c r="O16" s="251"/>
      <c r="P16" s="246"/>
      <c r="Q16" s="247"/>
      <c r="R16" s="251"/>
      <c r="S16" s="252"/>
      <c r="T16" s="246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3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285" t="s">
        <v>41</v>
      </c>
      <c r="H18" s="78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6"/>
    </row>
    <row r="19" spans="1:20" ht="14.25" customHeight="1">
      <c r="A19" s="407"/>
      <c r="B19" s="407"/>
      <c r="C19" s="415"/>
      <c r="D19" s="41"/>
      <c r="E19" s="368"/>
      <c r="F19" s="370"/>
      <c r="G19" s="286" t="s">
        <v>45</v>
      </c>
      <c r="H19" s="86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1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6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3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6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3.3849999999999998</v>
      </c>
      <c r="K24" s="114">
        <f>K8+K12</f>
        <v>2.0619999999999998</v>
      </c>
      <c r="L24" s="263"/>
      <c r="M24" s="114">
        <f>M8+M12</f>
        <v>3.3919999999999999</v>
      </c>
      <c r="N24" s="114">
        <f>N8+N12</f>
        <v>2.1589999999999998</v>
      </c>
      <c r="O24" s="264"/>
      <c r="P24" s="114">
        <f>P8+P12</f>
        <v>3.2229999999999999</v>
      </c>
      <c r="Q24" s="114">
        <f>Q8+Q12</f>
        <v>2.0699999999999998</v>
      </c>
      <c r="R24" s="264"/>
      <c r="S24" s="265">
        <f>S8+S12</f>
        <v>3.1989999999999998</v>
      </c>
      <c r="T24" s="114">
        <f>T8+T12</f>
        <v>2.085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137</v>
      </c>
      <c r="D27" s="413"/>
      <c r="E27" s="118">
        <v>48.7</v>
      </c>
      <c r="F27" s="119">
        <v>65</v>
      </c>
      <c r="G27" s="119"/>
      <c r="H27" s="120"/>
      <c r="I27" s="121"/>
      <c r="J27" s="287">
        <v>0</v>
      </c>
      <c r="K27" s="288">
        <v>0</v>
      </c>
      <c r="L27" s="289"/>
      <c r="M27" s="287">
        <v>0</v>
      </c>
      <c r="N27" s="290">
        <v>0</v>
      </c>
      <c r="O27" s="291"/>
      <c r="P27" s="287">
        <v>0</v>
      </c>
      <c r="Q27" s="288">
        <v>0</v>
      </c>
      <c r="R27" s="291"/>
      <c r="S27" s="290">
        <v>0</v>
      </c>
      <c r="T27" s="288">
        <v>0</v>
      </c>
    </row>
    <row r="28" spans="1:20" ht="14.25" customHeight="1">
      <c r="A28" s="407"/>
      <c r="B28" s="407"/>
      <c r="C28" s="400" t="s">
        <v>138</v>
      </c>
      <c r="D28" s="401"/>
      <c r="E28" s="126"/>
      <c r="F28" s="127"/>
      <c r="G28" s="127"/>
      <c r="H28" s="128"/>
      <c r="I28" s="44"/>
      <c r="J28" s="292">
        <v>0.65</v>
      </c>
      <c r="K28" s="292"/>
      <c r="L28" s="292"/>
      <c r="M28" s="292">
        <v>0.60699999999999998</v>
      </c>
      <c r="N28" s="292"/>
      <c r="O28" s="292"/>
      <c r="P28" s="292">
        <v>0.59799999999999998</v>
      </c>
      <c r="Q28" s="292"/>
      <c r="R28" s="292"/>
      <c r="S28" s="292">
        <v>0.60099999999999998</v>
      </c>
      <c r="T28" s="50"/>
    </row>
    <row r="29" spans="1:20" ht="14.25" customHeight="1">
      <c r="A29" s="407"/>
      <c r="B29" s="407"/>
      <c r="C29" s="400" t="s">
        <v>139</v>
      </c>
      <c r="D29" s="401"/>
      <c r="E29" s="126">
        <v>48.7</v>
      </c>
      <c r="F29" s="127">
        <v>65</v>
      </c>
      <c r="G29" s="127"/>
      <c r="H29" s="128"/>
      <c r="I29" s="44"/>
      <c r="J29" s="209">
        <v>0.47099999999999997</v>
      </c>
      <c r="K29" s="210">
        <v>0.4</v>
      </c>
      <c r="L29" s="211"/>
      <c r="M29" s="209">
        <v>0.50900000000000001</v>
      </c>
      <c r="N29" s="212">
        <v>0.48599999999999999</v>
      </c>
      <c r="O29" s="213"/>
      <c r="P29" s="209">
        <v>0.54100000000000004</v>
      </c>
      <c r="Q29" s="210">
        <v>0.49</v>
      </c>
      <c r="R29" s="213"/>
      <c r="S29" s="212">
        <v>0.56000000000000005</v>
      </c>
      <c r="T29" s="210">
        <v>0.496</v>
      </c>
    </row>
    <row r="30" spans="1:20" ht="14.25" customHeight="1">
      <c r="A30" s="407"/>
      <c r="B30" s="407"/>
      <c r="C30" s="400" t="s">
        <v>140</v>
      </c>
      <c r="D30" s="401"/>
      <c r="E30" s="126"/>
      <c r="F30" s="127"/>
      <c r="G30" s="127"/>
      <c r="H30" s="128"/>
      <c r="I30" s="44"/>
      <c r="J30" s="209">
        <v>0.19800000000000001</v>
      </c>
      <c r="K30" s="210">
        <v>0.125</v>
      </c>
      <c r="L30" s="211"/>
      <c r="M30" s="209">
        <v>0.19400000000000001</v>
      </c>
      <c r="N30" s="212">
        <v>0.123</v>
      </c>
      <c r="O30" s="213"/>
      <c r="P30" s="209">
        <v>0.185</v>
      </c>
      <c r="Q30" s="210">
        <v>0.125</v>
      </c>
      <c r="R30" s="213"/>
      <c r="S30" s="212">
        <v>0.191</v>
      </c>
      <c r="T30" s="210">
        <v>0.127</v>
      </c>
    </row>
    <row r="31" spans="1:20" ht="14.25" customHeight="1">
      <c r="A31" s="407"/>
      <c r="B31" s="407"/>
      <c r="C31" s="400" t="s">
        <v>141</v>
      </c>
      <c r="D31" s="401"/>
      <c r="E31" s="126"/>
      <c r="F31" s="127"/>
      <c r="G31" s="127"/>
      <c r="H31" s="128"/>
      <c r="I31" s="44"/>
      <c r="J31" s="209">
        <v>5.2999999999999999E-2</v>
      </c>
      <c r="K31" s="210">
        <v>3.3000000000000002E-2</v>
      </c>
      <c r="L31" s="211"/>
      <c r="M31" s="209">
        <v>5.2999999999999999E-2</v>
      </c>
      <c r="N31" s="212">
        <v>3.1E-2</v>
      </c>
      <c r="O31" s="213"/>
      <c r="P31" s="209">
        <v>5.2999999999999999E-2</v>
      </c>
      <c r="Q31" s="210">
        <v>3.4000000000000002E-2</v>
      </c>
      <c r="R31" s="213"/>
      <c r="S31" s="212">
        <v>5.1999999999999998E-2</v>
      </c>
      <c r="T31" s="210">
        <v>3.3000000000000002E-2</v>
      </c>
    </row>
    <row r="32" spans="1:20" ht="14.25" customHeight="1">
      <c r="A32" s="407"/>
      <c r="B32" s="407"/>
      <c r="C32" s="400" t="s">
        <v>142</v>
      </c>
      <c r="D32" s="401"/>
      <c r="E32" s="126"/>
      <c r="F32" s="127"/>
      <c r="G32" s="127"/>
      <c r="H32" s="128"/>
      <c r="I32" s="44"/>
      <c r="J32" s="209">
        <v>7.3999999999999996E-2</v>
      </c>
      <c r="K32" s="210">
        <v>7.0999999999999994E-2</v>
      </c>
      <c r="L32" s="211"/>
      <c r="M32" s="209">
        <v>7.3999999999999996E-2</v>
      </c>
      <c r="N32" s="212">
        <v>7.0000000000000007E-2</v>
      </c>
      <c r="O32" s="213"/>
      <c r="P32" s="209">
        <v>7.3999999999999996E-2</v>
      </c>
      <c r="Q32" s="210">
        <v>6.6000000000000003E-2</v>
      </c>
      <c r="R32" s="213"/>
      <c r="S32" s="212">
        <v>7.2999999999999995E-2</v>
      </c>
      <c r="T32" s="210">
        <v>6.7000000000000004E-2</v>
      </c>
    </row>
    <row r="33" spans="1:21" ht="14.25" customHeight="1">
      <c r="A33" s="407"/>
      <c r="B33" s="407"/>
      <c r="C33" s="400" t="s">
        <v>143</v>
      </c>
      <c r="D33" s="401"/>
      <c r="E33" s="126"/>
      <c r="F33" s="127"/>
      <c r="G33" s="127"/>
      <c r="H33" s="128"/>
      <c r="I33" s="44"/>
      <c r="J33" s="209">
        <v>0.61899999999999999</v>
      </c>
      <c r="K33" s="210">
        <v>0.44400000000000001</v>
      </c>
      <c r="L33" s="211"/>
      <c r="M33" s="209">
        <v>0.621</v>
      </c>
      <c r="N33" s="212">
        <v>0.442</v>
      </c>
      <c r="O33" s="213"/>
      <c r="P33" s="209">
        <v>0.61899999999999999</v>
      </c>
      <c r="Q33" s="210">
        <v>0.44500000000000001</v>
      </c>
      <c r="R33" s="213"/>
      <c r="S33" s="212">
        <v>0.621</v>
      </c>
      <c r="T33" s="210">
        <v>0.44600000000000001</v>
      </c>
    </row>
    <row r="34" spans="1:21" ht="14.25" customHeight="1">
      <c r="A34" s="407"/>
      <c r="B34" s="407"/>
      <c r="C34" s="400" t="s">
        <v>144</v>
      </c>
      <c r="D34" s="401"/>
      <c r="E34" s="126">
        <v>48.7</v>
      </c>
      <c r="F34" s="127">
        <v>65</v>
      </c>
      <c r="G34" s="127"/>
      <c r="H34" s="128"/>
      <c r="I34" s="44"/>
      <c r="J34" s="209">
        <v>1E-3</v>
      </c>
      <c r="K34" s="210">
        <v>5.0000000000000001E-3</v>
      </c>
      <c r="L34" s="211"/>
      <c r="M34" s="209">
        <v>1E-3</v>
      </c>
      <c r="N34" s="212">
        <v>5.0000000000000001E-3</v>
      </c>
      <c r="O34" s="213"/>
      <c r="P34" s="209">
        <v>1E-3</v>
      </c>
      <c r="Q34" s="210">
        <v>5.0000000000000001E-3</v>
      </c>
      <c r="R34" s="213"/>
      <c r="S34" s="212">
        <v>1E-3</v>
      </c>
      <c r="T34" s="210">
        <v>5.0000000000000001E-3</v>
      </c>
    </row>
    <row r="35" spans="1:21" ht="14.25" customHeight="1">
      <c r="A35" s="407"/>
      <c r="B35" s="407"/>
      <c r="C35" s="400" t="s">
        <v>145</v>
      </c>
      <c r="D35" s="401"/>
      <c r="E35" s="126">
        <v>48.7</v>
      </c>
      <c r="F35" s="127">
        <v>65</v>
      </c>
      <c r="G35" s="127"/>
      <c r="H35" s="128"/>
      <c r="I35" s="44"/>
      <c r="J35" s="209">
        <v>0</v>
      </c>
      <c r="K35" s="210">
        <v>0</v>
      </c>
      <c r="L35" s="211"/>
      <c r="M35" s="209">
        <v>0</v>
      </c>
      <c r="N35" s="212">
        <v>0</v>
      </c>
      <c r="O35" s="213"/>
      <c r="P35" s="209">
        <v>0</v>
      </c>
      <c r="Q35" s="210">
        <v>0</v>
      </c>
      <c r="R35" s="213"/>
      <c r="S35" s="212">
        <v>0</v>
      </c>
      <c r="T35" s="210">
        <v>0</v>
      </c>
    </row>
    <row r="36" spans="1:21" ht="14.25" customHeight="1">
      <c r="A36" s="407"/>
      <c r="B36" s="407"/>
      <c r="C36" s="400" t="s">
        <v>146</v>
      </c>
      <c r="D36" s="401"/>
      <c r="E36" s="126"/>
      <c r="F36" s="127"/>
      <c r="G36" s="127"/>
      <c r="H36" s="128"/>
      <c r="I36" s="44"/>
      <c r="J36" s="209">
        <v>0.123</v>
      </c>
      <c r="K36" s="210">
        <v>0.115</v>
      </c>
      <c r="L36" s="211"/>
      <c r="M36" s="209">
        <v>0.123</v>
      </c>
      <c r="N36" s="212">
        <v>0.114</v>
      </c>
      <c r="O36" s="213"/>
      <c r="P36" s="209">
        <v>0.124</v>
      </c>
      <c r="Q36" s="210">
        <v>0.115</v>
      </c>
      <c r="R36" s="213"/>
      <c r="S36" s="212">
        <v>0.128</v>
      </c>
      <c r="T36" s="210">
        <v>0.122</v>
      </c>
    </row>
    <row r="37" spans="1:21" ht="14.25" customHeight="1">
      <c r="A37" s="407"/>
      <c r="B37" s="407"/>
      <c r="C37" s="400" t="s">
        <v>147</v>
      </c>
      <c r="D37" s="401"/>
      <c r="E37" s="126"/>
      <c r="F37" s="127"/>
      <c r="G37" s="127"/>
      <c r="H37" s="128"/>
      <c r="I37" s="44"/>
      <c r="J37" s="292">
        <v>3.6999999999999998E-2</v>
      </c>
      <c r="K37" s="292"/>
      <c r="L37" s="292"/>
      <c r="M37" s="292">
        <v>3.6999999999999998E-2</v>
      </c>
      <c r="N37" s="292"/>
      <c r="O37" s="292"/>
      <c r="P37" s="292">
        <v>3.9E-2</v>
      </c>
      <c r="Q37" s="292"/>
      <c r="R37" s="292"/>
      <c r="S37" s="292">
        <v>3.7999999999999999E-2</v>
      </c>
      <c r="T37" s="50"/>
    </row>
    <row r="38" spans="1:21" ht="14.25" customHeight="1">
      <c r="A38" s="407"/>
      <c r="B38" s="407"/>
      <c r="C38" s="400" t="s">
        <v>148</v>
      </c>
      <c r="D38" s="401"/>
      <c r="E38" s="126">
        <v>48.7</v>
      </c>
      <c r="F38" s="127">
        <v>65</v>
      </c>
      <c r="G38" s="127"/>
      <c r="H38" s="128"/>
      <c r="I38" s="44"/>
      <c r="J38" s="209">
        <v>0.14099999999999999</v>
      </c>
      <c r="K38" s="210">
        <v>0.107</v>
      </c>
      <c r="L38" s="211"/>
      <c r="M38" s="209">
        <v>0.17599999999999999</v>
      </c>
      <c r="N38" s="212">
        <v>0.161</v>
      </c>
      <c r="O38" s="213"/>
      <c r="P38" s="209">
        <v>0.155</v>
      </c>
      <c r="Q38" s="210">
        <v>0.13100000000000001</v>
      </c>
      <c r="R38" s="213"/>
      <c r="S38" s="212">
        <v>0.13200000000000001</v>
      </c>
      <c r="T38" s="210">
        <v>0.1</v>
      </c>
    </row>
    <row r="39" spans="1:21" ht="14.25" customHeight="1">
      <c r="A39" s="407"/>
      <c r="B39" s="407"/>
      <c r="C39" s="400" t="s">
        <v>149</v>
      </c>
      <c r="D39" s="401"/>
      <c r="E39" s="126">
        <v>48.7</v>
      </c>
      <c r="F39" s="127">
        <v>65</v>
      </c>
      <c r="G39" s="127"/>
      <c r="H39" s="128"/>
      <c r="I39" s="44"/>
      <c r="J39" s="209">
        <v>0.86</v>
      </c>
      <c r="K39" s="210">
        <v>0.68600000000000005</v>
      </c>
      <c r="L39" s="211"/>
      <c r="M39" s="209">
        <v>0.876</v>
      </c>
      <c r="N39" s="212">
        <v>0.68700000000000006</v>
      </c>
      <c r="O39" s="213"/>
      <c r="P39" s="209">
        <v>0.88200000000000001</v>
      </c>
      <c r="Q39" s="210">
        <v>0.68300000000000005</v>
      </c>
      <c r="R39" s="213"/>
      <c r="S39" s="212">
        <v>0.74099999999999999</v>
      </c>
      <c r="T39" s="210">
        <v>0.63600000000000001</v>
      </c>
    </row>
    <row r="40" spans="1:21" ht="14.25" customHeight="1">
      <c r="A40" s="407"/>
      <c r="B40" s="407"/>
      <c r="C40" s="400" t="s">
        <v>150</v>
      </c>
      <c r="D40" s="401"/>
      <c r="E40" s="126"/>
      <c r="F40" s="127"/>
      <c r="G40" s="127"/>
      <c r="H40" s="128"/>
      <c r="I40" s="44"/>
      <c r="J40" s="48">
        <v>0</v>
      </c>
      <c r="K40" s="50">
        <v>0</v>
      </c>
      <c r="L40" s="47"/>
      <c r="M40" s="48">
        <v>0</v>
      </c>
      <c r="N40" s="49">
        <v>0</v>
      </c>
      <c r="O40" s="44"/>
      <c r="P40" s="48">
        <v>0</v>
      </c>
      <c r="Q40" s="50">
        <v>0</v>
      </c>
      <c r="R40" s="44"/>
      <c r="S40" s="49">
        <v>0</v>
      </c>
      <c r="T40" s="50">
        <v>0</v>
      </c>
    </row>
    <row r="41" spans="1:21" ht="14.25" customHeight="1">
      <c r="A41" s="407"/>
      <c r="B41" s="407"/>
      <c r="C41" s="404"/>
      <c r="D41" s="405"/>
      <c r="E41" s="87"/>
      <c r="F41" s="85"/>
      <c r="G41" s="85"/>
      <c r="H41" s="88"/>
      <c r="I41" s="84"/>
      <c r="J41" s="303"/>
      <c r="K41" s="304"/>
      <c r="L41" s="305"/>
      <c r="M41" s="303"/>
      <c r="N41" s="306"/>
      <c r="O41" s="307"/>
      <c r="P41" s="303"/>
      <c r="Q41" s="304"/>
      <c r="R41" s="307"/>
      <c r="S41" s="306"/>
      <c r="T41" s="304"/>
      <c r="U41" s="22"/>
    </row>
    <row r="42" spans="1:21" ht="14.25" customHeight="1">
      <c r="A42" s="407"/>
      <c r="B42" s="407"/>
      <c r="C42" s="404"/>
      <c r="D42" s="405"/>
      <c r="E42" s="87"/>
      <c r="F42" s="85"/>
      <c r="G42" s="85"/>
      <c r="H42" s="88"/>
      <c r="I42" s="84"/>
      <c r="J42" s="85"/>
      <c r="K42" s="86"/>
      <c r="L42" s="87"/>
      <c r="M42" s="85"/>
      <c r="N42" s="88"/>
      <c r="O42" s="84"/>
      <c r="P42" s="85"/>
      <c r="Q42" s="86"/>
      <c r="R42" s="84"/>
      <c r="S42" s="88"/>
      <c r="T42" s="86"/>
    </row>
    <row r="43" spans="1:21" ht="14.25" customHeight="1">
      <c r="A43" s="407"/>
      <c r="B43" s="407"/>
      <c r="C43" s="404"/>
      <c r="D43" s="405"/>
      <c r="E43" s="87"/>
      <c r="F43" s="85"/>
      <c r="G43" s="85"/>
      <c r="H43" s="88"/>
      <c r="I43" s="84"/>
      <c r="J43" s="85"/>
      <c r="K43" s="86"/>
      <c r="L43" s="87"/>
      <c r="M43" s="85"/>
      <c r="N43" s="88"/>
      <c r="O43" s="84"/>
      <c r="P43" s="85"/>
      <c r="Q43" s="86"/>
      <c r="R43" s="84"/>
      <c r="S43" s="88"/>
      <c r="T43" s="86"/>
    </row>
    <row r="44" spans="1:21" ht="14.25" customHeight="1">
      <c r="A44" s="407"/>
      <c r="B44" s="407"/>
      <c r="C44" s="368"/>
      <c r="D44" s="370"/>
      <c r="E44" s="87"/>
      <c r="F44" s="85"/>
      <c r="G44" s="85"/>
      <c r="H44" s="88"/>
      <c r="I44" s="84"/>
      <c r="J44" s="85"/>
      <c r="K44" s="86"/>
      <c r="L44" s="87"/>
      <c r="M44" s="85"/>
      <c r="N44" s="88"/>
      <c r="O44" s="84"/>
      <c r="P44" s="85"/>
      <c r="Q44" s="86"/>
      <c r="R44" s="84"/>
      <c r="S44" s="88"/>
      <c r="T44" s="86"/>
    </row>
    <row r="45" spans="1:21" ht="14.25" customHeight="1">
      <c r="A45" s="407"/>
      <c r="B45" s="407"/>
      <c r="C45" s="368"/>
      <c r="D45" s="370"/>
      <c r="E45" s="87"/>
      <c r="F45" s="85"/>
      <c r="G45" s="85"/>
      <c r="H45" s="88"/>
      <c r="I45" s="84"/>
      <c r="J45" s="85"/>
      <c r="K45" s="86"/>
      <c r="L45" s="87"/>
      <c r="M45" s="85"/>
      <c r="N45" s="88"/>
      <c r="O45" s="84"/>
      <c r="P45" s="85"/>
      <c r="Q45" s="86"/>
      <c r="R45" s="84"/>
      <c r="S45" s="88"/>
      <c r="T45" s="86"/>
    </row>
    <row r="46" spans="1:21" ht="14.25" customHeight="1">
      <c r="A46" s="407"/>
      <c r="B46" s="407"/>
      <c r="C46" s="368"/>
      <c r="D46" s="370"/>
      <c r="E46" s="87"/>
      <c r="F46" s="85"/>
      <c r="G46" s="85"/>
      <c r="H46" s="88"/>
      <c r="I46" s="84"/>
      <c r="J46" s="85"/>
      <c r="K46" s="86"/>
      <c r="L46" s="87"/>
      <c r="M46" s="85"/>
      <c r="N46" s="88"/>
      <c r="O46" s="84"/>
      <c r="P46" s="85"/>
      <c r="Q46" s="86"/>
      <c r="R46" s="84"/>
      <c r="S46" s="88"/>
      <c r="T46" s="86"/>
    </row>
    <row r="47" spans="1:21" ht="14.25" customHeight="1">
      <c r="A47" s="407"/>
      <c r="B47" s="407"/>
      <c r="C47" s="368"/>
      <c r="D47" s="370"/>
      <c r="E47" s="87"/>
      <c r="F47" s="85"/>
      <c r="G47" s="85"/>
      <c r="H47" s="88"/>
      <c r="I47" s="84"/>
      <c r="J47" s="85"/>
      <c r="K47" s="86"/>
      <c r="L47" s="87"/>
      <c r="M47" s="85"/>
      <c r="N47" s="88"/>
      <c r="O47" s="84"/>
      <c r="P47" s="85"/>
      <c r="Q47" s="86"/>
      <c r="R47" s="84"/>
      <c r="S47" s="88"/>
      <c r="T47" s="86"/>
    </row>
    <row r="48" spans="1:21" ht="14.25" customHeight="1">
      <c r="A48" s="407"/>
      <c r="B48" s="407"/>
      <c r="C48" s="368"/>
      <c r="D48" s="370"/>
      <c r="E48" s="87"/>
      <c r="F48" s="85"/>
      <c r="G48" s="85"/>
      <c r="H48" s="88"/>
      <c r="I48" s="84"/>
      <c r="J48" s="85"/>
      <c r="K48" s="86"/>
      <c r="L48" s="87"/>
      <c r="M48" s="85"/>
      <c r="N48" s="88"/>
      <c r="O48" s="84"/>
      <c r="P48" s="85"/>
      <c r="Q48" s="86"/>
      <c r="R48" s="84"/>
      <c r="S48" s="88"/>
      <c r="T48" s="86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84"/>
      <c r="J49" s="85"/>
      <c r="K49" s="86"/>
      <c r="L49" s="87"/>
      <c r="M49" s="85"/>
      <c r="N49" s="88"/>
      <c r="O49" s="84"/>
      <c r="P49" s="85"/>
      <c r="Q49" s="86"/>
      <c r="R49" s="84"/>
      <c r="S49" s="88"/>
      <c r="T49" s="86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84"/>
      <c r="J50" s="85"/>
      <c r="K50" s="86"/>
      <c r="L50" s="87"/>
      <c r="M50" s="85"/>
      <c r="N50" s="88"/>
      <c r="O50" s="84"/>
      <c r="P50" s="85"/>
      <c r="Q50" s="86"/>
      <c r="R50" s="84"/>
      <c r="S50" s="88"/>
      <c r="T50" s="86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84"/>
      <c r="J51" s="85"/>
      <c r="K51" s="86"/>
      <c r="L51" s="87"/>
      <c r="M51" s="85"/>
      <c r="N51" s="88"/>
      <c r="O51" s="84"/>
      <c r="P51" s="85"/>
      <c r="Q51" s="86"/>
      <c r="R51" s="84"/>
      <c r="S51" s="88"/>
      <c r="T51" s="86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90"/>
      <c r="J52" s="91"/>
      <c r="K52" s="92"/>
      <c r="L52" s="93"/>
      <c r="M52" s="91"/>
      <c r="N52" s="94"/>
      <c r="O52" s="90"/>
      <c r="P52" s="91"/>
      <c r="Q52" s="92"/>
      <c r="R52" s="90"/>
      <c r="S52" s="94"/>
      <c r="T52" s="92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116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55"/>
      <c r="J57" s="293" t="s">
        <v>127</v>
      </c>
      <c r="K57" s="294"/>
      <c r="L57" s="295"/>
      <c r="M57" s="293" t="s">
        <v>127</v>
      </c>
      <c r="N57" s="296"/>
      <c r="O57" s="297"/>
      <c r="P57" s="293" t="s">
        <v>127</v>
      </c>
      <c r="Q57" s="294"/>
      <c r="R57" s="297"/>
      <c r="S57" s="293" t="s">
        <v>127</v>
      </c>
      <c r="T57" s="57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7"/>
      <c r="I58" s="160"/>
      <c r="J58" s="229"/>
      <c r="K58" s="230"/>
      <c r="L58" s="160"/>
      <c r="M58" s="229"/>
      <c r="N58" s="230"/>
      <c r="O58" s="160"/>
      <c r="P58" s="229"/>
      <c r="Q58" s="230"/>
      <c r="R58" s="160"/>
      <c r="S58" s="229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0"/>
      <c r="I59" s="235"/>
      <c r="J59" s="229"/>
      <c r="K59" s="234"/>
      <c r="L59" s="235"/>
      <c r="M59" s="229"/>
      <c r="N59" s="234"/>
      <c r="O59" s="235"/>
      <c r="P59" s="229"/>
      <c r="Q59" s="234"/>
      <c r="R59" s="235"/>
      <c r="S59" s="229"/>
      <c r="T59" s="232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3"/>
      <c r="I60" s="465"/>
      <c r="J60" s="466"/>
      <c r="K60" s="467"/>
      <c r="L60" s="465"/>
      <c r="M60" s="466"/>
      <c r="N60" s="467"/>
      <c r="O60" s="465"/>
      <c r="P60" s="466"/>
      <c r="Q60" s="467"/>
      <c r="R60" s="465"/>
      <c r="S60" s="466"/>
      <c r="T60" s="468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2"/>
      <c r="I61" s="469"/>
      <c r="J61" s="470"/>
      <c r="K61" s="471"/>
      <c r="L61" s="469"/>
      <c r="M61" s="470"/>
      <c r="N61" s="471"/>
      <c r="O61" s="469"/>
      <c r="P61" s="470"/>
      <c r="Q61" s="471"/>
      <c r="R61" s="469"/>
      <c r="S61" s="470"/>
      <c r="T61" s="472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70">
        <f>ROUND((V8^2+W8^2)*[3]АРЭС!$F$8/[3]АРЭС!$C$8^2,4)</f>
        <v>3.3E-3</v>
      </c>
      <c r="J62" s="298" t="s">
        <v>79</v>
      </c>
      <c r="K62" s="299">
        <f>ROUND((V8^2+W8^2)*[3]АРЭС!$I$8/([3]АРЭС!$C$8*100),4)</f>
        <v>0.1056</v>
      </c>
      <c r="L62" s="300">
        <f>ROUND((X8^2+Y8^2)*[3]АРЭС!$F$8/[3]АРЭС!$C$8^2,4)</f>
        <v>3.3E-3</v>
      </c>
      <c r="M62" s="298" t="s">
        <v>79</v>
      </c>
      <c r="N62" s="299">
        <f>ROUND((X8^2+Y8^2)*[3]АРЭС!$I$8/([3]АРЭС!$C$8*100),4)</f>
        <v>0.1086</v>
      </c>
      <c r="O62" s="300">
        <f>ROUND((Z8^2+AA8^2)*[3]АРЭС!$F$8/[3]АРЭС!$C$8^2,4)</f>
        <v>3.0000000000000001E-3</v>
      </c>
      <c r="P62" s="298" t="s">
        <v>79</v>
      </c>
      <c r="Q62" s="299">
        <f>ROUND((Z8^2+AA8^2)*[3]АРЭС!$I$8/([3]АРЭС!$C$8*100),4)</f>
        <v>9.8599999999999993E-2</v>
      </c>
      <c r="R62" s="300">
        <f>ROUND((AB8^2+AC8^2)*[3]АРЭС!$F$8/[3]АРЭС!$C$8^2,4)</f>
        <v>3.0000000000000001E-3</v>
      </c>
      <c r="S62" s="298" t="s">
        <v>79</v>
      </c>
      <c r="T62" s="299">
        <f>ROUND((AB8^2+AC8^2)*[3]АРЭС!$I$8/([3]АРЭС!$C$8*100),4)</f>
        <v>9.8000000000000004E-2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ROUND((V12^2+W12^2)*[3]АРЭС!$F$9/[3]АРЭС!$C$9^2,4)</f>
        <v>0</v>
      </c>
      <c r="J63" s="298" t="s">
        <v>79</v>
      </c>
      <c r="K63" s="299">
        <f>ROUND((V12^2+W12^2)*[3]АРЭС!$I$9/([3]АРЭС!$C$9*100),4)</f>
        <v>0</v>
      </c>
      <c r="L63" s="300">
        <f>ROUND((X12^2+Y12^2)*[3]АРЭС!$F$9/[3]АРЭС!$C$9^2,4)</f>
        <v>0</v>
      </c>
      <c r="M63" s="298" t="s">
        <v>79</v>
      </c>
      <c r="N63" s="299">
        <f>ROUND((X12^2+Y12^2)*[3]АРЭС!$I$9/([3]АРЭС!$C$9*100),4)</f>
        <v>0</v>
      </c>
      <c r="O63" s="300">
        <f>ROUND((Z12^2+AA12^2)*[3]АРЭС!$F$9/[3]АРЭС!$C$9^2,4)</f>
        <v>0</v>
      </c>
      <c r="P63" s="298" t="s">
        <v>79</v>
      </c>
      <c r="Q63" s="299">
        <f>ROUND((Z12^2+AA12^2)*[3]АРЭС!$I$9/([3]АРЭС!$C$9*100),4)</f>
        <v>0</v>
      </c>
      <c r="R63" s="300">
        <f>ROUND((AB12^2+AC12^2)*[3]АРЭС!$F$9/[3]АРЭС!$C$9^2,4)</f>
        <v>0</v>
      </c>
      <c r="S63" s="298" t="s">
        <v>79</v>
      </c>
      <c r="T63" s="299">
        <f>ROUND((AB12^2+AC12^2)*[3]АРЭС!$I$9/([3]АРЭС!$C$9*100),4)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3.4132999999999996</v>
      </c>
      <c r="J66" s="181" t="s">
        <v>79</v>
      </c>
      <c r="K66" s="182">
        <f>K62+W8+W7+H7</f>
        <v>2.3355999999999999</v>
      </c>
      <c r="L66" s="180">
        <f>L62+X8+X7+H6</f>
        <v>3.4202999999999997</v>
      </c>
      <c r="M66" s="181" t="s">
        <v>79</v>
      </c>
      <c r="N66" s="183">
        <f>N62+Y8+Y7+H7</f>
        <v>2.4356</v>
      </c>
      <c r="O66" s="184">
        <f>O62+Z8+Z7+H6</f>
        <v>3.2509999999999999</v>
      </c>
      <c r="P66" s="181" t="s">
        <v>79</v>
      </c>
      <c r="Q66" s="182">
        <f>Q62+AA8+AA7+H7</f>
        <v>2.3365999999999998</v>
      </c>
      <c r="R66" s="180">
        <f>R62+AB8+AB7+H6</f>
        <v>3.2269999999999999</v>
      </c>
      <c r="S66" s="181" t="s">
        <v>79</v>
      </c>
      <c r="T66" s="183">
        <f>T62+AC8+AC7+H7</f>
        <v>2.351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2.5000000000000001E-2</v>
      </c>
      <c r="J67" s="173" t="s">
        <v>79</v>
      </c>
      <c r="K67" s="190">
        <f>K63+W12+W11+H11</f>
        <v>0.16800000000000001</v>
      </c>
      <c r="L67" s="191">
        <f>L63+X12+X11+H10</f>
        <v>2.5000000000000001E-2</v>
      </c>
      <c r="M67" s="173" t="s">
        <v>79</v>
      </c>
      <c r="N67" s="192">
        <f>N63+Y12+Y11+H11</f>
        <v>0.16800000000000001</v>
      </c>
      <c r="O67" s="190">
        <f>O63+Z12+Z11+H10</f>
        <v>2.5000000000000001E-2</v>
      </c>
      <c r="P67" s="173" t="s">
        <v>79</v>
      </c>
      <c r="Q67" s="190">
        <f>Q63+AA12+AA11+H11</f>
        <v>0.16800000000000001</v>
      </c>
      <c r="R67" s="191">
        <f>R63+AB12+AB11+H10</f>
        <v>2.5000000000000001E-2</v>
      </c>
      <c r="S67" s="173" t="s">
        <v>79</v>
      </c>
      <c r="T67" s="192">
        <f>T63+AC12+AC11+H11</f>
        <v>0.16800000000000001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3.4382999999999995</v>
      </c>
      <c r="J70" s="200" t="s">
        <v>79</v>
      </c>
      <c r="K70" s="201">
        <f>K66+K67</f>
        <v>2.5036</v>
      </c>
      <c r="L70" s="199">
        <f>L66+L67</f>
        <v>3.4452999999999996</v>
      </c>
      <c r="M70" s="200" t="s">
        <v>79</v>
      </c>
      <c r="N70" s="201">
        <f>N66+N67</f>
        <v>2.6036000000000001</v>
      </c>
      <c r="O70" s="199">
        <f>O66+O67</f>
        <v>3.2759999999999998</v>
      </c>
      <c r="P70" s="200" t="s">
        <v>79</v>
      </c>
      <c r="Q70" s="201">
        <f>Q66+Q67</f>
        <v>2.5045999999999999</v>
      </c>
      <c r="R70" s="199">
        <f>R66+R67</f>
        <v>3.2519999999999998</v>
      </c>
      <c r="S70" s="200" t="s">
        <v>79</v>
      </c>
      <c r="T70" s="201">
        <f>T66+T67</f>
        <v>2.5190000000000001</v>
      </c>
    </row>
    <row r="71" spans="1:20" ht="14.25" customHeight="1" thickBot="1">
      <c r="A71" s="407"/>
      <c r="B71" s="346" t="s">
        <v>85</v>
      </c>
      <c r="C71" s="347"/>
      <c r="D71" s="348"/>
      <c r="E71" s="349" t="str">
        <f>[2]РОЗОВАЯ1!E71</f>
        <v>Секисова М.К.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3" spans="1:20">
      <c r="B73" t="s">
        <v>151</v>
      </c>
    </row>
    <row r="74" spans="1:20" ht="15">
      <c r="B74" t="s">
        <v>19</v>
      </c>
      <c r="P74" t="s">
        <v>20</v>
      </c>
      <c r="R74" s="2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topLeftCell="A67" workbookViewId="0">
      <selection activeCell="B73" sqref="B73:J73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6" t="s">
        <v>135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98</v>
      </c>
      <c r="J3" s="440"/>
      <c r="K3" s="441"/>
      <c r="L3" s="439" t="s">
        <v>99</v>
      </c>
      <c r="M3" s="440"/>
      <c r="N3" s="441"/>
      <c r="O3" s="439" t="s">
        <v>100</v>
      </c>
      <c r="P3" s="440"/>
      <c r="Q3" s="441"/>
      <c r="R3" s="439" t="s">
        <v>101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  <c r="AE5" s="40" t="s">
        <v>44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72" t="s">
        <v>41</v>
      </c>
      <c r="H6" s="202">
        <f>[3]АРЭС!$E$8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42" t="s">
        <v>45</v>
      </c>
      <c r="H7" s="43">
        <f>[3]АРЭС!$L$8</f>
        <v>0.16800000000000001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3.6560000000000001</v>
      </c>
      <c r="K8" s="279">
        <v>2.0059999999999998</v>
      </c>
      <c r="L8" s="280"/>
      <c r="M8" s="203">
        <v>2.895</v>
      </c>
      <c r="N8" s="279">
        <v>1.736</v>
      </c>
      <c r="O8" s="281"/>
      <c r="P8" s="203">
        <v>2.871</v>
      </c>
      <c r="Q8" s="279">
        <v>1.6719999999999999</v>
      </c>
      <c r="R8" s="281"/>
      <c r="S8" s="282">
        <v>2.8180000000000001</v>
      </c>
      <c r="T8" s="204">
        <v>1.6379999999999999</v>
      </c>
      <c r="U8" t="s">
        <v>136</v>
      </c>
      <c r="V8" s="283">
        <f>IF(I8&gt;0,ROUND(I8*$I$57*$K$58*SQRT(3)/1000,3),J8)</f>
        <v>3.6560000000000001</v>
      </c>
      <c r="W8" s="284">
        <f>IF(K8&gt;0,K8,ROUND(V8*$F$53,3))</f>
        <v>2.0059999999999998</v>
      </c>
      <c r="X8" s="283">
        <f>IF(L8&gt;0,ROUND(L8*$L$57*$N$58*SQRT(3)/1000,3),M8)</f>
        <v>2.895</v>
      </c>
      <c r="Y8" s="284">
        <f>IF(N8&gt;0,N8,ROUND(X8*$F$53,3))</f>
        <v>1.736</v>
      </c>
      <c r="Z8" s="283">
        <f>IF(O8&gt;0,ROUND(O8*$O$57*$Q$58*SQRT(3)/1000,3),P8)</f>
        <v>2.871</v>
      </c>
      <c r="AA8" s="284">
        <f>IF(Q8&gt;0,Q8,ROUND(Z8*$F$53,3))</f>
        <v>1.6719999999999999</v>
      </c>
      <c r="AB8" s="283">
        <f>IF(R8&gt;0,ROUND(R8*$R$57*$T$58*SQRT(3)/1000,3),S8)</f>
        <v>2.8180000000000001</v>
      </c>
      <c r="AC8" s="62">
        <f>IF(T8&gt;0,T8,ROUND(AB8*$F$53,3))</f>
        <v>1.6379999999999999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66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62">
        <v>7</v>
      </c>
      <c r="F10" s="463"/>
      <c r="G10" s="72" t="s">
        <v>41</v>
      </c>
      <c r="H10" s="202">
        <f>[3]АРЭС!$E$9</f>
        <v>2.5000000000000001E-2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36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42" t="s">
        <v>45</v>
      </c>
      <c r="H11" s="43">
        <f>[3]АРЭС!$L$9</f>
        <v>0.16800000000000001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50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34"/>
      <c r="F12" s="435"/>
      <c r="G12" s="53"/>
      <c r="H12" s="54"/>
      <c r="I12" s="55"/>
      <c r="J12" s="203">
        <v>0</v>
      </c>
      <c r="K12" s="279">
        <v>0</v>
      </c>
      <c r="L12" s="280"/>
      <c r="M12" s="203">
        <v>0</v>
      </c>
      <c r="N12" s="279">
        <v>0</v>
      </c>
      <c r="O12" s="281"/>
      <c r="P12" s="203">
        <v>0</v>
      </c>
      <c r="Q12" s="279">
        <v>0</v>
      </c>
      <c r="R12" s="281"/>
      <c r="S12" s="282">
        <v>0</v>
      </c>
      <c r="T12" s="308">
        <v>0</v>
      </c>
      <c r="U12" t="s">
        <v>136</v>
      </c>
      <c r="V12" s="283">
        <f>IF(I12&gt;0,ROUND(I12*$K$57*$K$59*SQRT(3)/1000,3),J12)</f>
        <v>0</v>
      </c>
      <c r="W12" s="284">
        <f>IF(K12&gt;0,K12,ROUND(V12*$F$54,3))</f>
        <v>0</v>
      </c>
      <c r="X12" s="283">
        <f>IF(L12&gt;0,ROUND(L12*$N$57*$N$59*SQRT(3)/1000,3),M12)</f>
        <v>0</v>
      </c>
      <c r="Y12" s="284">
        <f>IF(N12&gt;0,N12,ROUND(X12*$F$54,3))</f>
        <v>0</v>
      </c>
      <c r="Z12" s="283">
        <f>IF(O12&gt;0,ROUND(O12*$Q$57*$Q$59*SQRT(3)/1000,3),P12)</f>
        <v>0</v>
      </c>
      <c r="AA12" s="284">
        <f>IF(Q12&gt;0,Q12,ROUND(Z12*$F$54,3))</f>
        <v>0</v>
      </c>
      <c r="AB12" s="283">
        <f>IF(R12&gt;0,ROUND(R12*$T$57*$T$59*SQRT(3)/1000,3),S12)</f>
        <v>0</v>
      </c>
      <c r="AC12" s="284">
        <f>IF(T12&gt;0,T12,ROUND(AB12*$F$54,3))</f>
        <v>0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66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285" t="s">
        <v>41</v>
      </c>
      <c r="H14" s="78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78"/>
    </row>
    <row r="15" spans="1:31" ht="14.25" customHeight="1">
      <c r="A15" s="407"/>
      <c r="B15" s="407"/>
      <c r="C15" s="415"/>
      <c r="D15" s="41"/>
      <c r="E15" s="368"/>
      <c r="F15" s="370"/>
      <c r="G15" s="286" t="s">
        <v>45</v>
      </c>
      <c r="H15" s="86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86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6"/>
      <c r="N16" s="252"/>
      <c r="O16" s="251"/>
      <c r="P16" s="246"/>
      <c r="Q16" s="247"/>
      <c r="R16" s="251"/>
      <c r="S16" s="252"/>
      <c r="T16" s="92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97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285" t="s">
        <v>41</v>
      </c>
      <c r="H18" s="78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78"/>
    </row>
    <row r="19" spans="1:20" ht="14.25" customHeight="1">
      <c r="A19" s="407"/>
      <c r="B19" s="407"/>
      <c r="C19" s="415"/>
      <c r="D19" s="41"/>
      <c r="E19" s="368"/>
      <c r="F19" s="370"/>
      <c r="G19" s="286" t="s">
        <v>45</v>
      </c>
      <c r="H19" s="86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86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92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97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78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10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3.6560000000000001</v>
      </c>
      <c r="K24" s="114">
        <f t="shared" ref="K24:T24" si="0">K8+K12</f>
        <v>2.0059999999999998</v>
      </c>
      <c r="L24" s="114"/>
      <c r="M24" s="114">
        <f t="shared" si="0"/>
        <v>2.895</v>
      </c>
      <c r="N24" s="114">
        <f t="shared" si="0"/>
        <v>1.736</v>
      </c>
      <c r="O24" s="114"/>
      <c r="P24" s="114">
        <f t="shared" si="0"/>
        <v>2.871</v>
      </c>
      <c r="Q24" s="114">
        <f t="shared" si="0"/>
        <v>1.6719999999999999</v>
      </c>
      <c r="R24" s="114"/>
      <c r="S24" s="114">
        <f t="shared" si="0"/>
        <v>2.8180000000000001</v>
      </c>
      <c r="T24" s="114">
        <f t="shared" si="0"/>
        <v>1.6379999999999999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137</v>
      </c>
      <c r="D27" s="413"/>
      <c r="E27" s="118">
        <v>48.7</v>
      </c>
      <c r="F27" s="119">
        <v>65</v>
      </c>
      <c r="G27" s="119"/>
      <c r="H27" s="120"/>
      <c r="I27" s="121"/>
      <c r="J27" s="287">
        <v>2.3E-2</v>
      </c>
      <c r="K27" s="288">
        <v>2.5999999999999999E-2</v>
      </c>
      <c r="L27" s="289"/>
      <c r="M27" s="287">
        <v>4.8000000000000001E-2</v>
      </c>
      <c r="N27" s="290">
        <v>5.1999999999999998E-2</v>
      </c>
      <c r="O27" s="291"/>
      <c r="P27" s="287">
        <v>4.8000000000000001E-2</v>
      </c>
      <c r="Q27" s="288">
        <v>5.2999999999999999E-2</v>
      </c>
      <c r="R27" s="291"/>
      <c r="S27" s="290">
        <v>4.8000000000000001E-2</v>
      </c>
      <c r="T27" s="288">
        <v>5.2999999999999999E-2</v>
      </c>
    </row>
    <row r="28" spans="1:20" ht="14.25" customHeight="1">
      <c r="A28" s="407"/>
      <c r="B28" s="407"/>
      <c r="C28" s="400" t="s">
        <v>138</v>
      </c>
      <c r="D28" s="401"/>
      <c r="E28" s="126"/>
      <c r="F28" s="127"/>
      <c r="G28" s="127"/>
      <c r="H28" s="128"/>
      <c r="I28" s="44"/>
      <c r="J28" s="292">
        <v>0.60099999999999998</v>
      </c>
      <c r="K28" s="292"/>
      <c r="L28" s="292"/>
      <c r="M28" s="292">
        <v>0.60099999999999998</v>
      </c>
      <c r="N28" s="292"/>
      <c r="O28" s="292"/>
      <c r="P28" s="292">
        <v>0.59599999999999997</v>
      </c>
      <c r="Q28" s="292"/>
      <c r="R28" s="292"/>
      <c r="S28" s="292">
        <v>0.59699999999999998</v>
      </c>
      <c r="T28" s="50"/>
    </row>
    <row r="29" spans="1:20" ht="14.25" customHeight="1">
      <c r="A29" s="407"/>
      <c r="B29" s="407"/>
      <c r="C29" s="400" t="s">
        <v>139</v>
      </c>
      <c r="D29" s="401"/>
      <c r="E29" s="126">
        <v>48.7</v>
      </c>
      <c r="F29" s="127">
        <v>65</v>
      </c>
      <c r="G29" s="127"/>
      <c r="H29" s="128"/>
      <c r="I29" s="44"/>
      <c r="J29" s="209">
        <v>0.39300000000000002</v>
      </c>
      <c r="K29" s="210">
        <v>0.39800000000000002</v>
      </c>
      <c r="L29" s="211"/>
      <c r="M29" s="209">
        <v>9.2999999999999999E-2</v>
      </c>
      <c r="N29" s="212">
        <v>7.3999999999999996E-2</v>
      </c>
      <c r="O29" s="213"/>
      <c r="P29" s="209">
        <v>7.0999999999999994E-2</v>
      </c>
      <c r="Q29" s="210">
        <v>3.5999999999999997E-2</v>
      </c>
      <c r="R29" s="213"/>
      <c r="S29" s="212">
        <v>7.1999999999999995E-2</v>
      </c>
      <c r="T29" s="210">
        <v>3.5999999999999997E-2</v>
      </c>
    </row>
    <row r="30" spans="1:20" ht="14.25" customHeight="1">
      <c r="A30" s="407"/>
      <c r="B30" s="407"/>
      <c r="C30" s="400" t="s">
        <v>140</v>
      </c>
      <c r="D30" s="401"/>
      <c r="E30" s="126"/>
      <c r="F30" s="127"/>
      <c r="G30" s="127"/>
      <c r="H30" s="128"/>
      <c r="I30" s="44"/>
      <c r="J30" s="209">
        <v>0.193</v>
      </c>
      <c r="K30" s="210">
        <v>0.126</v>
      </c>
      <c r="L30" s="211"/>
      <c r="M30" s="209">
        <v>0.19400000000000001</v>
      </c>
      <c r="N30" s="212">
        <v>0.129</v>
      </c>
      <c r="O30" s="213"/>
      <c r="P30" s="209">
        <v>0.19600000000000001</v>
      </c>
      <c r="Q30" s="210">
        <v>0.13100000000000001</v>
      </c>
      <c r="R30" s="213"/>
      <c r="S30" s="212">
        <v>0.19500000000000001</v>
      </c>
      <c r="T30" s="210">
        <v>0.13200000000000001</v>
      </c>
    </row>
    <row r="31" spans="1:20" ht="14.25" customHeight="1">
      <c r="A31" s="407"/>
      <c r="B31" s="407"/>
      <c r="C31" s="400" t="s">
        <v>141</v>
      </c>
      <c r="D31" s="401"/>
      <c r="E31" s="126"/>
      <c r="F31" s="127"/>
      <c r="G31" s="127"/>
      <c r="H31" s="128"/>
      <c r="I31" s="44"/>
      <c r="J31" s="209">
        <v>5.5E-2</v>
      </c>
      <c r="K31" s="210">
        <v>3.4000000000000002E-2</v>
      </c>
      <c r="L31" s="211"/>
      <c r="M31" s="209">
        <v>5.5E-2</v>
      </c>
      <c r="N31" s="212">
        <v>3.1E-2</v>
      </c>
      <c r="O31" s="213"/>
      <c r="P31" s="209">
        <v>5.8999999999999997E-2</v>
      </c>
      <c r="Q31" s="210">
        <v>3.2000000000000001E-2</v>
      </c>
      <c r="R31" s="213"/>
      <c r="S31" s="212">
        <v>0.06</v>
      </c>
      <c r="T31" s="210">
        <v>3.2000000000000001E-2</v>
      </c>
    </row>
    <row r="32" spans="1:20" ht="14.25" customHeight="1">
      <c r="A32" s="407"/>
      <c r="B32" s="407"/>
      <c r="C32" s="400" t="s">
        <v>142</v>
      </c>
      <c r="D32" s="401"/>
      <c r="E32" s="126"/>
      <c r="F32" s="127"/>
      <c r="G32" s="127"/>
      <c r="H32" s="128"/>
      <c r="I32" s="44"/>
      <c r="J32" s="209">
        <v>7.0999999999999994E-2</v>
      </c>
      <c r="K32" s="210">
        <v>6.8000000000000005E-2</v>
      </c>
      <c r="L32" s="211"/>
      <c r="M32" s="209">
        <v>7.4999999999999997E-2</v>
      </c>
      <c r="N32" s="212">
        <v>7.2999999999999995E-2</v>
      </c>
      <c r="O32" s="213"/>
      <c r="P32" s="209">
        <v>5.7000000000000002E-2</v>
      </c>
      <c r="Q32" s="210">
        <v>5.2999999999999999E-2</v>
      </c>
      <c r="R32" s="213"/>
      <c r="S32" s="212">
        <v>1.4E-2</v>
      </c>
      <c r="T32" s="210">
        <v>3.0000000000000001E-3</v>
      </c>
    </row>
    <row r="33" spans="1:21" ht="14.25" customHeight="1">
      <c r="A33" s="407"/>
      <c r="B33" s="407"/>
      <c r="C33" s="400" t="s">
        <v>143</v>
      </c>
      <c r="D33" s="401"/>
      <c r="E33" s="126"/>
      <c r="F33" s="127"/>
      <c r="G33" s="127"/>
      <c r="H33" s="128"/>
      <c r="I33" s="44"/>
      <c r="J33" s="209">
        <v>0.621</v>
      </c>
      <c r="K33" s="210">
        <v>0.44700000000000001</v>
      </c>
      <c r="L33" s="211"/>
      <c r="M33" s="209">
        <v>0.625</v>
      </c>
      <c r="N33" s="212">
        <v>0.45200000000000001</v>
      </c>
      <c r="O33" s="213"/>
      <c r="P33" s="209">
        <v>0.625</v>
      </c>
      <c r="Q33" s="210">
        <v>0.45500000000000002</v>
      </c>
      <c r="R33" s="213"/>
      <c r="S33" s="212">
        <v>0.63400000000000001</v>
      </c>
      <c r="T33" s="210">
        <v>0.45900000000000002</v>
      </c>
    </row>
    <row r="34" spans="1:21" ht="14.25" customHeight="1">
      <c r="A34" s="407"/>
      <c r="B34" s="407"/>
      <c r="C34" s="400" t="s">
        <v>144</v>
      </c>
      <c r="D34" s="401"/>
      <c r="E34" s="126">
        <v>48.7</v>
      </c>
      <c r="F34" s="127">
        <v>65</v>
      </c>
      <c r="G34" s="127"/>
      <c r="H34" s="128"/>
      <c r="I34" s="44"/>
      <c r="J34" s="209">
        <v>1E-3</v>
      </c>
      <c r="K34" s="210">
        <v>5.0000000000000001E-3</v>
      </c>
      <c r="L34" s="211"/>
      <c r="M34" s="209">
        <v>1E-3</v>
      </c>
      <c r="N34" s="212">
        <v>5.0000000000000001E-3</v>
      </c>
      <c r="O34" s="213"/>
      <c r="P34" s="209">
        <v>1E-3</v>
      </c>
      <c r="Q34" s="210">
        <v>5.0000000000000001E-3</v>
      </c>
      <c r="R34" s="213"/>
      <c r="S34" s="212">
        <v>1E-3</v>
      </c>
      <c r="T34" s="210">
        <v>5.0000000000000001E-3</v>
      </c>
    </row>
    <row r="35" spans="1:21" ht="14.25" customHeight="1">
      <c r="A35" s="407"/>
      <c r="B35" s="407"/>
      <c r="C35" s="400" t="s">
        <v>145</v>
      </c>
      <c r="D35" s="401"/>
      <c r="E35" s="126">
        <v>48.7</v>
      </c>
      <c r="F35" s="127">
        <v>65</v>
      </c>
      <c r="G35" s="127"/>
      <c r="H35" s="128"/>
      <c r="I35" s="44"/>
      <c r="J35" s="209">
        <v>0</v>
      </c>
      <c r="K35" s="210">
        <v>0</v>
      </c>
      <c r="L35" s="211"/>
      <c r="M35" s="209">
        <v>0</v>
      </c>
      <c r="N35" s="212">
        <v>0</v>
      </c>
      <c r="O35" s="213"/>
      <c r="P35" s="209">
        <v>0</v>
      </c>
      <c r="Q35" s="210">
        <v>0</v>
      </c>
      <c r="R35" s="213"/>
      <c r="S35" s="212">
        <v>0</v>
      </c>
      <c r="T35" s="210">
        <v>0</v>
      </c>
    </row>
    <row r="36" spans="1:21" ht="14.25" customHeight="1">
      <c r="A36" s="407"/>
      <c r="B36" s="407"/>
      <c r="C36" s="400" t="s">
        <v>146</v>
      </c>
      <c r="D36" s="401"/>
      <c r="E36" s="126"/>
      <c r="F36" s="127"/>
      <c r="G36" s="127"/>
      <c r="H36" s="128"/>
      <c r="I36" s="44"/>
      <c r="J36" s="209">
        <v>0.122</v>
      </c>
      <c r="K36" s="210">
        <v>0.115</v>
      </c>
      <c r="L36" s="211"/>
      <c r="M36" s="209">
        <v>0.123</v>
      </c>
      <c r="N36" s="212">
        <v>0.11600000000000001</v>
      </c>
      <c r="O36" s="213"/>
      <c r="P36" s="209">
        <v>0.123</v>
      </c>
      <c r="Q36" s="210">
        <v>0.11799999999999999</v>
      </c>
      <c r="R36" s="213"/>
      <c r="S36" s="212">
        <v>0.126</v>
      </c>
      <c r="T36" s="210">
        <v>0.11899999999999999</v>
      </c>
    </row>
    <row r="37" spans="1:21" ht="14.25" customHeight="1">
      <c r="A37" s="407"/>
      <c r="B37" s="407"/>
      <c r="C37" s="400" t="s">
        <v>147</v>
      </c>
      <c r="D37" s="401"/>
      <c r="E37" s="126"/>
      <c r="F37" s="127"/>
      <c r="G37" s="127"/>
      <c r="H37" s="128"/>
      <c r="I37" s="44"/>
      <c r="J37" s="292">
        <v>3.6999999999999998E-2</v>
      </c>
      <c r="K37" s="292"/>
      <c r="L37" s="292"/>
      <c r="M37" s="292">
        <v>3.6999999999999998E-2</v>
      </c>
      <c r="N37" s="292"/>
      <c r="O37" s="292"/>
      <c r="P37" s="292">
        <v>3.6999999999999998E-2</v>
      </c>
      <c r="Q37" s="292"/>
      <c r="R37" s="292"/>
      <c r="S37" s="292">
        <v>4.1000000000000002E-2</v>
      </c>
      <c r="T37" s="50"/>
    </row>
    <row r="38" spans="1:21" ht="14.25" customHeight="1">
      <c r="A38" s="407"/>
      <c r="B38" s="407"/>
      <c r="C38" s="400" t="s">
        <v>148</v>
      </c>
      <c r="D38" s="401"/>
      <c r="E38" s="126">
        <v>48.7</v>
      </c>
      <c r="F38" s="127">
        <v>65</v>
      </c>
      <c r="G38" s="127"/>
      <c r="H38" s="128"/>
      <c r="I38" s="44"/>
      <c r="J38" s="209">
        <v>0.23400000000000001</v>
      </c>
      <c r="K38" s="210">
        <v>0.2</v>
      </c>
      <c r="L38" s="211"/>
      <c r="M38" s="209">
        <v>0.253</v>
      </c>
      <c r="N38" s="212">
        <v>0.21</v>
      </c>
      <c r="O38" s="213"/>
      <c r="P38" s="209">
        <v>0.26700000000000002</v>
      </c>
      <c r="Q38" s="210">
        <v>0.23499999999999999</v>
      </c>
      <c r="R38" s="213"/>
      <c r="S38" s="212">
        <v>0.26300000000000001</v>
      </c>
      <c r="T38" s="210">
        <v>0.23300000000000001</v>
      </c>
    </row>
    <row r="39" spans="1:21" ht="14.25" customHeight="1">
      <c r="A39" s="407"/>
      <c r="B39" s="407"/>
      <c r="C39" s="400" t="s">
        <v>149</v>
      </c>
      <c r="D39" s="401"/>
      <c r="E39" s="126">
        <v>48.7</v>
      </c>
      <c r="F39" s="127">
        <v>65</v>
      </c>
      <c r="G39" s="127"/>
      <c r="H39" s="128"/>
      <c r="I39" s="44"/>
      <c r="J39" s="209">
        <v>0.68400000000000005</v>
      </c>
      <c r="K39" s="210">
        <v>0.66</v>
      </c>
      <c r="L39" s="211"/>
      <c r="M39" s="209">
        <v>0.66300000000000003</v>
      </c>
      <c r="N39" s="212">
        <v>0.64400000000000002</v>
      </c>
      <c r="O39" s="213"/>
      <c r="P39" s="209">
        <v>0.72399999999999998</v>
      </c>
      <c r="Q39" s="210">
        <v>0.66100000000000003</v>
      </c>
      <c r="R39" s="213"/>
      <c r="S39" s="212">
        <v>0.73299999999999998</v>
      </c>
      <c r="T39" s="210">
        <v>0.65300000000000002</v>
      </c>
    </row>
    <row r="40" spans="1:21" ht="14.25" customHeight="1">
      <c r="A40" s="407"/>
      <c r="B40" s="407"/>
      <c r="C40" s="400" t="s">
        <v>150</v>
      </c>
      <c r="D40" s="401"/>
      <c r="E40" s="126"/>
      <c r="F40" s="127"/>
      <c r="G40" s="127"/>
      <c r="H40" s="128"/>
      <c r="I40" s="44"/>
      <c r="J40" s="48">
        <v>0</v>
      </c>
      <c r="K40" s="50">
        <v>0</v>
      </c>
      <c r="L40" s="47"/>
      <c r="M40" s="48">
        <v>0</v>
      </c>
      <c r="N40" s="49">
        <v>0</v>
      </c>
      <c r="O40" s="44"/>
      <c r="P40" s="48">
        <v>0</v>
      </c>
      <c r="Q40" s="50">
        <v>0</v>
      </c>
      <c r="R40" s="44"/>
      <c r="S40" s="49">
        <v>0</v>
      </c>
      <c r="T40" s="50">
        <v>0</v>
      </c>
    </row>
    <row r="41" spans="1:21" ht="14.25" customHeight="1">
      <c r="A41" s="407"/>
      <c r="B41" s="407"/>
      <c r="C41" s="404"/>
      <c r="D41" s="405"/>
      <c r="E41" s="87"/>
      <c r="F41" s="85"/>
      <c r="G41" s="85"/>
      <c r="H41" s="88"/>
      <c r="I41" s="84"/>
      <c r="J41" s="85"/>
      <c r="K41" s="86"/>
      <c r="L41" s="87"/>
      <c r="M41" s="85"/>
      <c r="N41" s="88"/>
      <c r="O41" s="84"/>
      <c r="P41" s="85"/>
      <c r="Q41" s="86"/>
      <c r="R41" s="84"/>
      <c r="S41" s="88"/>
      <c r="T41" s="86"/>
      <c r="U41" s="22"/>
    </row>
    <row r="42" spans="1:21" ht="14.25" customHeight="1">
      <c r="A42" s="407"/>
      <c r="B42" s="407"/>
      <c r="C42" s="404"/>
      <c r="D42" s="405"/>
      <c r="E42" s="87"/>
      <c r="F42" s="85"/>
      <c r="G42" s="85"/>
      <c r="H42" s="88"/>
      <c r="I42" s="84"/>
      <c r="J42" s="85"/>
      <c r="K42" s="86"/>
      <c r="L42" s="87"/>
      <c r="M42" s="85"/>
      <c r="N42" s="88"/>
      <c r="O42" s="84"/>
      <c r="P42" s="85"/>
      <c r="Q42" s="86"/>
      <c r="R42" s="84"/>
      <c r="S42" s="88"/>
      <c r="T42" s="86"/>
    </row>
    <row r="43" spans="1:21" ht="14.25" customHeight="1">
      <c r="A43" s="407"/>
      <c r="B43" s="407"/>
      <c r="C43" s="404"/>
      <c r="D43" s="405"/>
      <c r="E43" s="87"/>
      <c r="F43" s="85"/>
      <c r="G43" s="85"/>
      <c r="H43" s="88"/>
      <c r="I43" s="84"/>
      <c r="J43" s="85"/>
      <c r="K43" s="86"/>
      <c r="L43" s="87"/>
      <c r="M43" s="85"/>
      <c r="N43" s="88"/>
      <c r="O43" s="84"/>
      <c r="P43" s="85"/>
      <c r="Q43" s="86"/>
      <c r="R43" s="84"/>
      <c r="S43" s="88"/>
      <c r="T43" s="86"/>
    </row>
    <row r="44" spans="1:21" ht="14.25" customHeight="1">
      <c r="A44" s="407"/>
      <c r="B44" s="407"/>
      <c r="C44" s="368"/>
      <c r="D44" s="370"/>
      <c r="E44" s="87"/>
      <c r="F44" s="85"/>
      <c r="G44" s="85"/>
      <c r="H44" s="88"/>
      <c r="I44" s="84"/>
      <c r="J44" s="85"/>
      <c r="K44" s="86"/>
      <c r="L44" s="87"/>
      <c r="M44" s="85"/>
      <c r="N44" s="88"/>
      <c r="O44" s="84"/>
      <c r="P44" s="85"/>
      <c r="Q44" s="86"/>
      <c r="R44" s="84"/>
      <c r="S44" s="88"/>
      <c r="T44" s="86"/>
    </row>
    <row r="45" spans="1:21" ht="14.25" customHeight="1">
      <c r="A45" s="407"/>
      <c r="B45" s="407"/>
      <c r="C45" s="368"/>
      <c r="D45" s="370"/>
      <c r="E45" s="87"/>
      <c r="F45" s="85"/>
      <c r="G45" s="85"/>
      <c r="H45" s="88"/>
      <c r="I45" s="84"/>
      <c r="J45" s="85"/>
      <c r="K45" s="86"/>
      <c r="L45" s="87"/>
      <c r="M45" s="85"/>
      <c r="N45" s="88"/>
      <c r="O45" s="84"/>
      <c r="P45" s="85"/>
      <c r="Q45" s="86"/>
      <c r="R45" s="84"/>
      <c r="S45" s="88"/>
      <c r="T45" s="86"/>
    </row>
    <row r="46" spans="1:21" ht="14.25" customHeight="1">
      <c r="A46" s="407"/>
      <c r="B46" s="407"/>
      <c r="C46" s="368"/>
      <c r="D46" s="370"/>
      <c r="E46" s="87"/>
      <c r="F46" s="85"/>
      <c r="G46" s="85"/>
      <c r="H46" s="88"/>
      <c r="I46" s="84"/>
      <c r="J46" s="85"/>
      <c r="K46" s="86"/>
      <c r="L46" s="87"/>
      <c r="M46" s="85"/>
      <c r="N46" s="88"/>
      <c r="O46" s="84"/>
      <c r="P46" s="85"/>
      <c r="Q46" s="86"/>
      <c r="R46" s="84"/>
      <c r="S46" s="88"/>
      <c r="T46" s="86"/>
    </row>
    <row r="47" spans="1:21" ht="14.25" customHeight="1">
      <c r="A47" s="407"/>
      <c r="B47" s="407"/>
      <c r="C47" s="368"/>
      <c r="D47" s="370"/>
      <c r="E47" s="87"/>
      <c r="F47" s="85"/>
      <c r="G47" s="85"/>
      <c r="H47" s="88"/>
      <c r="I47" s="84"/>
      <c r="J47" s="85"/>
      <c r="K47" s="86"/>
      <c r="L47" s="87"/>
      <c r="M47" s="85"/>
      <c r="N47" s="88"/>
      <c r="O47" s="84"/>
      <c r="P47" s="85"/>
      <c r="Q47" s="86"/>
      <c r="R47" s="84"/>
      <c r="S47" s="88"/>
      <c r="T47" s="86"/>
    </row>
    <row r="48" spans="1:21" ht="14.25" customHeight="1">
      <c r="A48" s="407"/>
      <c r="B48" s="407"/>
      <c r="C48" s="368"/>
      <c r="D48" s="370"/>
      <c r="E48" s="87"/>
      <c r="F48" s="85"/>
      <c r="G48" s="85"/>
      <c r="H48" s="88"/>
      <c r="I48" s="84"/>
      <c r="J48" s="85"/>
      <c r="K48" s="86"/>
      <c r="L48" s="87"/>
      <c r="M48" s="85"/>
      <c r="N48" s="88"/>
      <c r="O48" s="84"/>
      <c r="P48" s="85"/>
      <c r="Q48" s="86"/>
      <c r="R48" s="84"/>
      <c r="S48" s="88"/>
      <c r="T48" s="86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84"/>
      <c r="J49" s="85"/>
      <c r="K49" s="86"/>
      <c r="L49" s="87"/>
      <c r="M49" s="85"/>
      <c r="N49" s="88"/>
      <c r="O49" s="84"/>
      <c r="P49" s="85"/>
      <c r="Q49" s="86"/>
      <c r="R49" s="84"/>
      <c r="S49" s="88"/>
      <c r="T49" s="86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84"/>
      <c r="J50" s="85"/>
      <c r="K50" s="86"/>
      <c r="L50" s="87"/>
      <c r="M50" s="85"/>
      <c r="N50" s="88"/>
      <c r="O50" s="84"/>
      <c r="P50" s="85"/>
      <c r="Q50" s="86"/>
      <c r="R50" s="84"/>
      <c r="S50" s="88"/>
      <c r="T50" s="86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84"/>
      <c r="J51" s="85"/>
      <c r="K51" s="86"/>
      <c r="L51" s="87"/>
      <c r="M51" s="85"/>
      <c r="N51" s="88"/>
      <c r="O51" s="84"/>
      <c r="P51" s="85"/>
      <c r="Q51" s="86"/>
      <c r="R51" s="84"/>
      <c r="S51" s="88"/>
      <c r="T51" s="86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90"/>
      <c r="J52" s="91"/>
      <c r="K52" s="92"/>
      <c r="L52" s="93"/>
      <c r="M52" s="91"/>
      <c r="N52" s="94"/>
      <c r="O52" s="90"/>
      <c r="P52" s="91"/>
      <c r="Q52" s="92"/>
      <c r="R52" s="90"/>
      <c r="S52" s="94"/>
      <c r="T52" s="92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116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55"/>
      <c r="J57" s="293" t="s">
        <v>127</v>
      </c>
      <c r="K57" s="294"/>
      <c r="L57" s="295"/>
      <c r="M57" s="293" t="s">
        <v>127</v>
      </c>
      <c r="N57" s="296"/>
      <c r="O57" s="297"/>
      <c r="P57" s="293" t="s">
        <v>127</v>
      </c>
      <c r="Q57" s="294"/>
      <c r="R57" s="297"/>
      <c r="S57" s="293" t="s">
        <v>127</v>
      </c>
      <c r="T57" s="57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7"/>
      <c r="I58" s="160"/>
      <c r="J58" s="229"/>
      <c r="K58" s="230"/>
      <c r="L58" s="160"/>
      <c r="M58" s="229"/>
      <c r="N58" s="230"/>
      <c r="O58" s="160"/>
      <c r="P58" s="229"/>
      <c r="Q58" s="230"/>
      <c r="R58" s="160"/>
      <c r="S58" s="229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0"/>
      <c r="I59" s="235"/>
      <c r="J59" s="229"/>
      <c r="K59" s="234"/>
      <c r="L59" s="235"/>
      <c r="M59" s="229"/>
      <c r="N59" s="234"/>
      <c r="O59" s="235"/>
      <c r="P59" s="229"/>
      <c r="Q59" s="234"/>
      <c r="R59" s="235"/>
      <c r="S59" s="229"/>
      <c r="T59" s="232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3"/>
      <c r="I60" s="465"/>
      <c r="J60" s="466"/>
      <c r="K60" s="467"/>
      <c r="L60" s="465"/>
      <c r="M60" s="466"/>
      <c r="N60" s="467"/>
      <c r="O60" s="465"/>
      <c r="P60" s="466"/>
      <c r="Q60" s="467"/>
      <c r="R60" s="465"/>
      <c r="S60" s="466"/>
      <c r="T60" s="468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2"/>
      <c r="I61" s="469"/>
      <c r="J61" s="470"/>
      <c r="K61" s="471"/>
      <c r="L61" s="469"/>
      <c r="M61" s="470"/>
      <c r="N61" s="471"/>
      <c r="O61" s="469"/>
      <c r="P61" s="470"/>
      <c r="Q61" s="471"/>
      <c r="R61" s="469"/>
      <c r="S61" s="470"/>
      <c r="T61" s="472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70">
        <f>ROUND((V8^2+W8^2)*[3]АРЭС!$F$8/[3]АРЭС!$C$8^2,4)</f>
        <v>3.5999999999999999E-3</v>
      </c>
      <c r="J62" s="298" t="s">
        <v>79</v>
      </c>
      <c r="K62" s="299">
        <f>ROUND((V8^2+W8^2)*[3]АРЭС!$I$8/([3]АРЭС!$C$8*100),4)</f>
        <v>0.1168</v>
      </c>
      <c r="L62" s="300">
        <f>ROUND((X8^2+Y8^2)*[3]АРЭС!$F$8/[3]АРЭС!$C$8^2,4)</f>
        <v>2.3999999999999998E-3</v>
      </c>
      <c r="M62" s="298" t="s">
        <v>79</v>
      </c>
      <c r="N62" s="299">
        <f>ROUND((X8^2+Y8^2)*[3]АРЭС!$I$8/([3]АРЭС!$C$8*100),4)</f>
        <v>7.6600000000000001E-2</v>
      </c>
      <c r="O62" s="300">
        <f>ROUND((Z8^2+AA8^2)*[3]АРЭС!$F$8/[3]АРЭС!$C$8^2,4)</f>
        <v>2.3E-3</v>
      </c>
      <c r="P62" s="298" t="s">
        <v>79</v>
      </c>
      <c r="Q62" s="299">
        <f>ROUND((Z8^2+AA8^2)*[3]АРЭС!$I$8/([3]АРЭС!$C$8*100),4)</f>
        <v>7.4200000000000002E-2</v>
      </c>
      <c r="R62" s="300">
        <f>ROUND((AB8^2+AC8^2)*[3]АРЭС!$F$8/[3]АРЭС!$C$8^2,4)</f>
        <v>2.2000000000000001E-3</v>
      </c>
      <c r="S62" s="298" t="s">
        <v>79</v>
      </c>
      <c r="T62" s="299">
        <f>ROUND((AB8^2+AC8^2)*[3]АРЭС!$I$8/([3]АРЭС!$C$8*100),4)</f>
        <v>7.1400000000000005E-2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ROUND((V12^2+W12^2)*[3]АРЭС!$F$9/[3]АРЭС!$C$9^2,4)</f>
        <v>0</v>
      </c>
      <c r="J63" s="298" t="s">
        <v>79</v>
      </c>
      <c r="K63" s="299">
        <f>ROUND((V12^2+W12^2)*[3]АРЭС!$I$9/([3]АРЭС!$C$9*100),4)</f>
        <v>0</v>
      </c>
      <c r="L63" s="300">
        <f>ROUND((X12^2+Y12^2)*[3]АРЭС!$F$9/[3]АРЭС!$C$9^2,4)</f>
        <v>0</v>
      </c>
      <c r="M63" s="298" t="s">
        <v>79</v>
      </c>
      <c r="N63" s="299">
        <f>ROUND((X12^2+Y12^2)*[3]АРЭС!$I$9/([3]АРЭС!$C$9*100),4)</f>
        <v>0</v>
      </c>
      <c r="O63" s="300">
        <f>ROUND((Z12^2+AA12^2)*[3]АРЭС!$F$9/[3]АРЭС!$C$9^2,4)</f>
        <v>0</v>
      </c>
      <c r="P63" s="298" t="s">
        <v>79</v>
      </c>
      <c r="Q63" s="299">
        <f>ROUND((Z12^2+AA12^2)*[3]АРЭС!$I$9/([3]АРЭС!$C$9*100),4)</f>
        <v>0</v>
      </c>
      <c r="R63" s="300">
        <f>ROUND((AB12^2+AC12^2)*[3]АРЭС!$F$9/[3]АРЭС!$C$9^2,4)</f>
        <v>0</v>
      </c>
      <c r="S63" s="298" t="s">
        <v>79</v>
      </c>
      <c r="T63" s="299">
        <f>ROUND((AB12^2+AC12^2)*[3]АРЭС!$I$9/([3]АРЭС!$C$9*100),4)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3.6846000000000001</v>
      </c>
      <c r="J66" s="181" t="s">
        <v>79</v>
      </c>
      <c r="K66" s="182">
        <f>K62+W8+W7+H7</f>
        <v>2.2907999999999999</v>
      </c>
      <c r="L66" s="180">
        <f>L62+X8+X7+H6</f>
        <v>2.9224000000000001</v>
      </c>
      <c r="M66" s="181" t="s">
        <v>79</v>
      </c>
      <c r="N66" s="183">
        <f>N62+Y8+Y7+H7</f>
        <v>1.9805999999999999</v>
      </c>
      <c r="O66" s="184">
        <f>O62+Z8+Z7+H6</f>
        <v>2.8982999999999999</v>
      </c>
      <c r="P66" s="181" t="s">
        <v>79</v>
      </c>
      <c r="Q66" s="182">
        <f>Q62+AA8+AA7+H7</f>
        <v>1.9141999999999999</v>
      </c>
      <c r="R66" s="180">
        <f>R62+AB8+AB7+H6</f>
        <v>2.8452000000000002</v>
      </c>
      <c r="S66" s="181" t="s">
        <v>79</v>
      </c>
      <c r="T66" s="183">
        <f>T62+AC8+AC7+H7</f>
        <v>1.8773999999999997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2.5000000000000001E-2</v>
      </c>
      <c r="J67" s="173" t="s">
        <v>79</v>
      </c>
      <c r="K67" s="190">
        <f>K63+W12+W11+H11</f>
        <v>0.16800000000000001</v>
      </c>
      <c r="L67" s="191">
        <f>L63+X12+X11+H10</f>
        <v>2.5000000000000001E-2</v>
      </c>
      <c r="M67" s="173" t="s">
        <v>79</v>
      </c>
      <c r="N67" s="192">
        <f>N63+Y12+Y11+H11</f>
        <v>0.16800000000000001</v>
      </c>
      <c r="O67" s="190">
        <f>O63+Z12+Z11+H10</f>
        <v>2.5000000000000001E-2</v>
      </c>
      <c r="P67" s="173" t="s">
        <v>79</v>
      </c>
      <c r="Q67" s="190">
        <f>Q63+AA12+AA11+H11</f>
        <v>0.16800000000000001</v>
      </c>
      <c r="R67" s="191">
        <f>R63+AB12+AB11+H10</f>
        <v>2.5000000000000001E-2</v>
      </c>
      <c r="S67" s="173" t="s">
        <v>79</v>
      </c>
      <c r="T67" s="192">
        <f>T63+AC12+AC11+H11</f>
        <v>0.16800000000000001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3.7096</v>
      </c>
      <c r="J70" s="200" t="s">
        <v>79</v>
      </c>
      <c r="K70" s="201">
        <f>K66+K67</f>
        <v>2.4588000000000001</v>
      </c>
      <c r="L70" s="199">
        <f>L66+L67</f>
        <v>2.9474</v>
      </c>
      <c r="M70" s="200" t="s">
        <v>79</v>
      </c>
      <c r="N70" s="201">
        <f>N66+N67</f>
        <v>2.1486000000000001</v>
      </c>
      <c r="O70" s="199">
        <f>O66+O67</f>
        <v>2.9232999999999998</v>
      </c>
      <c r="P70" s="200" t="s">
        <v>79</v>
      </c>
      <c r="Q70" s="201">
        <f>Q66+Q67</f>
        <v>2.0821999999999998</v>
      </c>
      <c r="R70" s="199">
        <f>R66+R67</f>
        <v>2.8702000000000001</v>
      </c>
      <c r="S70" s="200" t="s">
        <v>79</v>
      </c>
      <c r="T70" s="201">
        <f>T66+T67</f>
        <v>2.0453999999999999</v>
      </c>
    </row>
    <row r="71" spans="1:20" ht="14.25" customHeight="1" thickBot="1">
      <c r="A71" s="407"/>
      <c r="B71" s="346" t="s">
        <v>85</v>
      </c>
      <c r="C71" s="347"/>
      <c r="D71" s="348"/>
      <c r="E71" s="349" t="str">
        <f>[2]РОЗОВАЯ1!E71</f>
        <v>Секисова М.К.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3" spans="1:20">
      <c r="B73" t="s">
        <v>151</v>
      </c>
    </row>
    <row r="74" spans="1:20" ht="15">
      <c r="B74" t="s">
        <v>19</v>
      </c>
      <c r="P74" t="s">
        <v>20</v>
      </c>
      <c r="R74" s="2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E74"/>
  <sheetViews>
    <sheetView topLeftCell="A67" workbookViewId="0">
      <selection activeCell="K99" sqref="K99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6" t="s">
        <v>135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102</v>
      </c>
      <c r="J3" s="440"/>
      <c r="K3" s="441"/>
      <c r="L3" s="439" t="s">
        <v>35</v>
      </c>
      <c r="M3" s="440"/>
      <c r="N3" s="441"/>
      <c r="O3" s="439" t="s">
        <v>103</v>
      </c>
      <c r="P3" s="440"/>
      <c r="Q3" s="441"/>
      <c r="R3" s="439" t="s">
        <v>104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  <c r="AE5" s="40" t="s">
        <v>44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72" t="s">
        <v>41</v>
      </c>
      <c r="H6" s="202">
        <f>[3]АРЭС!$E$8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42" t="s">
        <v>45</v>
      </c>
      <c r="H7" s="43">
        <f>[3]АРЭС!$L$8</f>
        <v>0.16800000000000001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2.7480000000000002</v>
      </c>
      <c r="K8" s="279">
        <v>1.62</v>
      </c>
      <c r="L8" s="205"/>
      <c r="M8" s="203">
        <v>2.734</v>
      </c>
      <c r="N8" s="279">
        <v>1.637</v>
      </c>
      <c r="O8" s="207"/>
      <c r="P8" s="203">
        <v>2.694</v>
      </c>
      <c r="Q8" s="279">
        <v>1.623</v>
      </c>
      <c r="R8" s="207"/>
      <c r="S8" s="282">
        <v>2.657</v>
      </c>
      <c r="T8" s="206">
        <v>1.645</v>
      </c>
      <c r="U8" t="s">
        <v>136</v>
      </c>
      <c r="V8" s="283">
        <f>IF(I8&gt;0,ROUND(I8*$I$57*$K$58*SQRT(3)/1000,3),J8)</f>
        <v>2.7480000000000002</v>
      </c>
      <c r="W8" s="284">
        <f>IF(K8&gt;0,K8,ROUND(V8*$F$53,3))</f>
        <v>1.62</v>
      </c>
      <c r="X8" s="283">
        <f>IF(L8&gt;0,ROUND(L8*$L$57*$N$58*SQRT(3)/1000,3),M8)</f>
        <v>2.734</v>
      </c>
      <c r="Y8" s="284">
        <f>IF(N8&gt;0,N8,ROUND(X8*$F$53,3))</f>
        <v>1.637</v>
      </c>
      <c r="Z8" s="283">
        <f>IF(O8&gt;0,ROUND(O8*$O$57*$Q$58*SQRT(3)/1000,3),P8)</f>
        <v>2.694</v>
      </c>
      <c r="AA8" s="284">
        <f>IF(Q8&gt;0,Q8,ROUND(Z8*$F$53,3))</f>
        <v>1.623</v>
      </c>
      <c r="AB8" s="283">
        <f>IF(R8&gt;0,ROUND(R8*$R$57*$T$58*SQRT(3)/1000,3),S8)</f>
        <v>2.657</v>
      </c>
      <c r="AC8" s="62">
        <f>IF(T8&gt;0,T8,ROUND(AB8*$F$53,3))</f>
        <v>1.645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66"/>
      <c r="L9" s="67"/>
      <c r="M9" s="224"/>
      <c r="N9" s="68"/>
      <c r="O9" s="64"/>
      <c r="P9" s="224"/>
      <c r="Q9" s="66"/>
      <c r="R9" s="64"/>
      <c r="S9" s="227"/>
      <c r="T9" s="65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62">
        <v>7</v>
      </c>
      <c r="F10" s="463"/>
      <c r="G10" s="72" t="s">
        <v>41</v>
      </c>
      <c r="H10" s="202">
        <f>[3]АРЭС!$E$9</f>
        <v>2.5000000000000001E-2</v>
      </c>
      <c r="I10" s="34"/>
      <c r="J10" s="229"/>
      <c r="K10" s="36"/>
      <c r="L10" s="37"/>
      <c r="M10" s="229"/>
      <c r="N10" s="38"/>
      <c r="O10" s="34"/>
      <c r="P10" s="229"/>
      <c r="Q10" s="36"/>
      <c r="R10" s="34"/>
      <c r="S10" s="230"/>
      <c r="T10" s="35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42" t="s">
        <v>45</v>
      </c>
      <c r="H11" s="43">
        <f>[3]АРЭС!$L$9</f>
        <v>0.16800000000000001</v>
      </c>
      <c r="I11" s="44"/>
      <c r="J11" s="231"/>
      <c r="K11" s="232"/>
      <c r="L11" s="47"/>
      <c r="M11" s="231"/>
      <c r="N11" s="49"/>
      <c r="O11" s="44"/>
      <c r="P11" s="231"/>
      <c r="Q11" s="50"/>
      <c r="R11" s="44"/>
      <c r="S11" s="234"/>
      <c r="T11" s="48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34"/>
      <c r="F12" s="435"/>
      <c r="G12" s="53"/>
      <c r="H12" s="54"/>
      <c r="I12" s="55"/>
      <c r="J12" s="203">
        <v>0</v>
      </c>
      <c r="K12" s="279">
        <v>0</v>
      </c>
      <c r="L12" s="205"/>
      <c r="M12" s="203">
        <v>0</v>
      </c>
      <c r="N12" s="279">
        <v>0</v>
      </c>
      <c r="O12" s="207"/>
      <c r="P12" s="203">
        <v>0</v>
      </c>
      <c r="Q12" s="279">
        <v>0</v>
      </c>
      <c r="R12" s="207"/>
      <c r="S12" s="282">
        <v>0</v>
      </c>
      <c r="T12" s="203">
        <v>0</v>
      </c>
      <c r="U12" t="s">
        <v>136</v>
      </c>
      <c r="V12" s="283">
        <f>IF(I12&gt;0,ROUND(I12*$K$57*$K$59*SQRT(3)/1000,3),J12)</f>
        <v>0</v>
      </c>
      <c r="W12" s="284">
        <f>IF(K12&gt;0,K12,ROUND(V12*$F$54,3))</f>
        <v>0</v>
      </c>
      <c r="X12" s="283">
        <f>IF(L12&gt;0,ROUND(L12*$N$57*$N$59*SQRT(3)/1000,3),M12)</f>
        <v>0</v>
      </c>
      <c r="Y12" s="284">
        <f>IF(N12&gt;0,N12,ROUND(X12*$F$54,3))</f>
        <v>0</v>
      </c>
      <c r="Z12" s="283">
        <f>IF(O12&gt;0,ROUND(O12*$Q$57*$Q$59*SQRT(3)/1000,3),P12)</f>
        <v>0</v>
      </c>
      <c r="AA12" s="284">
        <f>IF(Q12&gt;0,Q12,ROUND(Z12*$F$54,3))</f>
        <v>0</v>
      </c>
      <c r="AB12" s="283">
        <f>IF(R12&gt;0,ROUND(R12*$T$57*$T$59*SQRT(3)/1000,3),S12)</f>
        <v>0</v>
      </c>
      <c r="AC12" s="284">
        <f>IF(T12&gt;0,T12,ROUND(AB12*$F$54,3))</f>
        <v>0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65"/>
      <c r="K13" s="66"/>
      <c r="L13" s="67"/>
      <c r="M13" s="224"/>
      <c r="N13" s="68"/>
      <c r="O13" s="64"/>
      <c r="P13" s="224"/>
      <c r="Q13" s="66"/>
      <c r="R13" s="64"/>
      <c r="S13" s="227"/>
      <c r="T13" s="6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285" t="s">
        <v>41</v>
      </c>
      <c r="H14" s="78"/>
      <c r="I14" s="76"/>
      <c r="J14" s="77"/>
      <c r="K14" s="78"/>
      <c r="L14" s="79"/>
      <c r="M14" s="236"/>
      <c r="N14" s="81"/>
      <c r="O14" s="76"/>
      <c r="P14" s="236"/>
      <c r="Q14" s="78"/>
      <c r="R14" s="76"/>
      <c r="S14" s="239"/>
      <c r="T14" s="77"/>
    </row>
    <row r="15" spans="1:31" ht="14.25" customHeight="1">
      <c r="A15" s="407"/>
      <c r="B15" s="407"/>
      <c r="C15" s="415"/>
      <c r="D15" s="41"/>
      <c r="E15" s="368"/>
      <c r="F15" s="370"/>
      <c r="G15" s="286" t="s">
        <v>45</v>
      </c>
      <c r="H15" s="86"/>
      <c r="I15" s="84"/>
      <c r="J15" s="85"/>
      <c r="K15" s="86"/>
      <c r="L15" s="87"/>
      <c r="M15" s="241"/>
      <c r="N15" s="88"/>
      <c r="O15" s="84"/>
      <c r="P15" s="241"/>
      <c r="Q15" s="86"/>
      <c r="R15" s="84"/>
      <c r="S15" s="244"/>
      <c r="T15" s="85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246"/>
      <c r="N16" s="94"/>
      <c r="O16" s="90"/>
      <c r="P16" s="246"/>
      <c r="Q16" s="92"/>
      <c r="R16" s="90"/>
      <c r="S16" s="252"/>
      <c r="T16" s="91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253"/>
      <c r="N17" s="99"/>
      <c r="O17" s="95"/>
      <c r="P17" s="253"/>
      <c r="Q17" s="97"/>
      <c r="R17" s="95"/>
      <c r="S17" s="256"/>
      <c r="T17" s="96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285" t="s">
        <v>41</v>
      </c>
      <c r="H18" s="78"/>
      <c r="I18" s="76"/>
      <c r="J18" s="77"/>
      <c r="K18" s="78"/>
      <c r="L18" s="79"/>
      <c r="M18" s="236"/>
      <c r="N18" s="81"/>
      <c r="O18" s="76"/>
      <c r="P18" s="236"/>
      <c r="Q18" s="78"/>
      <c r="R18" s="76"/>
      <c r="S18" s="239"/>
      <c r="T18" s="77"/>
    </row>
    <row r="19" spans="1:20" ht="14.25" customHeight="1">
      <c r="A19" s="407"/>
      <c r="B19" s="407"/>
      <c r="C19" s="415"/>
      <c r="D19" s="41"/>
      <c r="E19" s="368"/>
      <c r="F19" s="370"/>
      <c r="G19" s="286" t="s">
        <v>45</v>
      </c>
      <c r="H19" s="86"/>
      <c r="I19" s="84"/>
      <c r="J19" s="85"/>
      <c r="K19" s="86"/>
      <c r="L19" s="87"/>
      <c r="M19" s="241"/>
      <c r="N19" s="88"/>
      <c r="O19" s="84"/>
      <c r="P19" s="241"/>
      <c r="Q19" s="86"/>
      <c r="R19" s="84"/>
      <c r="S19" s="244"/>
      <c r="T19" s="85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246"/>
      <c r="N20" s="94"/>
      <c r="O20" s="90"/>
      <c r="P20" s="246"/>
      <c r="Q20" s="92"/>
      <c r="R20" s="90"/>
      <c r="S20" s="252"/>
      <c r="T20" s="91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253"/>
      <c r="N21" s="99"/>
      <c r="O21" s="95"/>
      <c r="P21" s="253"/>
      <c r="Q21" s="97"/>
      <c r="R21" s="95"/>
      <c r="S21" s="256"/>
      <c r="T21" s="96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236"/>
      <c r="N22" s="81"/>
      <c r="O22" s="76"/>
      <c r="P22" s="236"/>
      <c r="Q22" s="78"/>
      <c r="R22" s="76"/>
      <c r="S22" s="239"/>
      <c r="T22" s="7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258"/>
      <c r="N23" s="110"/>
      <c r="O23" s="106"/>
      <c r="P23" s="258"/>
      <c r="Q23" s="108"/>
      <c r="R23" s="106"/>
      <c r="S23" s="261"/>
      <c r="T23" s="107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2.7480000000000002</v>
      </c>
      <c r="K24" s="114">
        <f>K8+K12</f>
        <v>1.62</v>
      </c>
      <c r="L24" s="115"/>
      <c r="M24" s="114">
        <f>M8+M12</f>
        <v>2.734</v>
      </c>
      <c r="N24" s="114">
        <f>N8+N12</f>
        <v>1.637</v>
      </c>
      <c r="O24" s="113"/>
      <c r="P24" s="114">
        <f>P8+P12</f>
        <v>2.694</v>
      </c>
      <c r="Q24" s="114">
        <f>Q8+Q12</f>
        <v>1.623</v>
      </c>
      <c r="R24" s="113"/>
      <c r="S24" s="265">
        <f>S8+S12</f>
        <v>2.657</v>
      </c>
      <c r="T24" s="114">
        <f>T8+T12</f>
        <v>1.645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137</v>
      </c>
      <c r="D27" s="413"/>
      <c r="E27" s="118">
        <v>48.7</v>
      </c>
      <c r="F27" s="119">
        <v>65</v>
      </c>
      <c r="G27" s="119"/>
      <c r="H27" s="120"/>
      <c r="I27" s="121"/>
      <c r="J27" s="287">
        <v>4.8000000000000001E-2</v>
      </c>
      <c r="K27" s="288">
        <v>5.2999999999999999E-2</v>
      </c>
      <c r="L27" s="289"/>
      <c r="M27" s="287">
        <v>4.8000000000000001E-2</v>
      </c>
      <c r="N27" s="290">
        <v>5.2999999999999999E-2</v>
      </c>
      <c r="O27" s="291"/>
      <c r="P27" s="287">
        <v>4.8000000000000001E-2</v>
      </c>
      <c r="Q27" s="288">
        <v>5.5E-2</v>
      </c>
      <c r="R27" s="291"/>
      <c r="S27" s="290">
        <v>4.9000000000000002E-2</v>
      </c>
      <c r="T27" s="288">
        <v>5.7000000000000002E-2</v>
      </c>
    </row>
    <row r="28" spans="1:20" ht="14.25" customHeight="1">
      <c r="A28" s="407"/>
      <c r="B28" s="407"/>
      <c r="C28" s="400" t="s">
        <v>138</v>
      </c>
      <c r="D28" s="401"/>
      <c r="E28" s="126"/>
      <c r="F28" s="127"/>
      <c r="G28" s="127"/>
      <c r="H28" s="128"/>
      <c r="I28" s="44"/>
      <c r="J28" s="292">
        <v>0.63200000000000001</v>
      </c>
      <c r="K28" s="292"/>
      <c r="L28" s="292"/>
      <c r="M28" s="292">
        <v>0.63300000000000001</v>
      </c>
      <c r="N28" s="292"/>
      <c r="O28" s="292"/>
      <c r="P28" s="292">
        <v>0.65700000000000003</v>
      </c>
      <c r="Q28" s="292"/>
      <c r="R28" s="292"/>
      <c r="S28" s="292">
        <v>0.65700000000000003</v>
      </c>
      <c r="T28" s="50"/>
    </row>
    <row r="29" spans="1:20" ht="14.25" customHeight="1">
      <c r="A29" s="407"/>
      <c r="B29" s="407"/>
      <c r="C29" s="400" t="s">
        <v>139</v>
      </c>
      <c r="D29" s="401"/>
      <c r="E29" s="126">
        <v>48.7</v>
      </c>
      <c r="F29" s="127">
        <v>65</v>
      </c>
      <c r="G29" s="127"/>
      <c r="H29" s="128"/>
      <c r="I29" s="44"/>
      <c r="J29" s="209">
        <v>7.0999999999999994E-2</v>
      </c>
      <c r="K29" s="210">
        <v>3.5999999999999997E-2</v>
      </c>
      <c r="L29" s="211"/>
      <c r="M29" s="209">
        <v>7.0000000000000007E-2</v>
      </c>
      <c r="N29" s="212">
        <v>3.6999999999999998E-2</v>
      </c>
      <c r="O29" s="213"/>
      <c r="P29" s="209">
        <v>7.1999999999999995E-2</v>
      </c>
      <c r="Q29" s="210">
        <v>3.7999999999999999E-2</v>
      </c>
      <c r="R29" s="213"/>
      <c r="S29" s="212">
        <v>7.1999999999999995E-2</v>
      </c>
      <c r="T29" s="210">
        <v>3.9E-2</v>
      </c>
    </row>
    <row r="30" spans="1:20" ht="14.25" customHeight="1">
      <c r="A30" s="407"/>
      <c r="B30" s="407"/>
      <c r="C30" s="400" t="s">
        <v>140</v>
      </c>
      <c r="D30" s="401"/>
      <c r="E30" s="126"/>
      <c r="F30" s="127"/>
      <c r="G30" s="127"/>
      <c r="H30" s="128"/>
      <c r="I30" s="44"/>
      <c r="J30" s="209">
        <v>0.193</v>
      </c>
      <c r="K30" s="210">
        <v>0.13300000000000001</v>
      </c>
      <c r="L30" s="211"/>
      <c r="M30" s="209">
        <v>0.191</v>
      </c>
      <c r="N30" s="212">
        <v>0.13500000000000001</v>
      </c>
      <c r="O30" s="213"/>
      <c r="P30" s="209">
        <v>0.189</v>
      </c>
      <c r="Q30" s="210">
        <v>0.13600000000000001</v>
      </c>
      <c r="R30" s="213"/>
      <c r="S30" s="212">
        <v>0.188</v>
      </c>
      <c r="T30" s="210">
        <v>0.13900000000000001</v>
      </c>
    </row>
    <row r="31" spans="1:20" ht="14.25" customHeight="1">
      <c r="A31" s="407"/>
      <c r="B31" s="407"/>
      <c r="C31" s="400" t="s">
        <v>141</v>
      </c>
      <c r="D31" s="401"/>
      <c r="E31" s="126"/>
      <c r="F31" s="127"/>
      <c r="G31" s="127"/>
      <c r="H31" s="128"/>
      <c r="I31" s="44"/>
      <c r="J31" s="209">
        <v>5.7000000000000002E-2</v>
      </c>
      <c r="K31" s="210">
        <v>3.2000000000000001E-2</v>
      </c>
      <c r="L31" s="211"/>
      <c r="M31" s="209">
        <v>5.7000000000000002E-2</v>
      </c>
      <c r="N31" s="212">
        <v>3.2000000000000001E-2</v>
      </c>
      <c r="O31" s="213"/>
      <c r="P31" s="209">
        <v>5.7000000000000002E-2</v>
      </c>
      <c r="Q31" s="210">
        <v>3.3000000000000002E-2</v>
      </c>
      <c r="R31" s="213"/>
      <c r="S31" s="212">
        <v>5.3999999999999999E-2</v>
      </c>
      <c r="T31" s="210">
        <v>3.3000000000000002E-2</v>
      </c>
    </row>
    <row r="32" spans="1:20" ht="14.25" customHeight="1">
      <c r="A32" s="407"/>
      <c r="B32" s="407"/>
      <c r="C32" s="400" t="s">
        <v>142</v>
      </c>
      <c r="D32" s="401"/>
      <c r="E32" s="126"/>
      <c r="F32" s="127"/>
      <c r="G32" s="127"/>
      <c r="H32" s="128"/>
      <c r="I32" s="44"/>
      <c r="J32" s="209">
        <v>1.4999999999999999E-2</v>
      </c>
      <c r="K32" s="210">
        <v>3.0000000000000001E-3</v>
      </c>
      <c r="L32" s="211"/>
      <c r="M32" s="209">
        <v>1.4999999999999999E-2</v>
      </c>
      <c r="N32" s="212">
        <v>3.0000000000000001E-3</v>
      </c>
      <c r="O32" s="213"/>
      <c r="P32" s="209">
        <v>1.4999999999999999E-2</v>
      </c>
      <c r="Q32" s="210">
        <v>3.0000000000000001E-3</v>
      </c>
      <c r="R32" s="213"/>
      <c r="S32" s="212">
        <v>1.4999999999999999E-2</v>
      </c>
      <c r="T32" s="210">
        <v>3.0000000000000001E-3</v>
      </c>
    </row>
    <row r="33" spans="1:21" ht="14.25" customHeight="1">
      <c r="A33" s="407"/>
      <c r="B33" s="407"/>
      <c r="C33" s="400" t="s">
        <v>143</v>
      </c>
      <c r="D33" s="401"/>
      <c r="E33" s="126"/>
      <c r="F33" s="127"/>
      <c r="G33" s="127"/>
      <c r="H33" s="128"/>
      <c r="I33" s="44"/>
      <c r="J33" s="209">
        <v>0.64</v>
      </c>
      <c r="K33" s="210">
        <v>0.46</v>
      </c>
      <c r="L33" s="211"/>
      <c r="M33" s="209">
        <v>0.63700000000000001</v>
      </c>
      <c r="N33" s="212">
        <v>0.46600000000000003</v>
      </c>
      <c r="O33" s="213"/>
      <c r="P33" s="209">
        <v>0.628</v>
      </c>
      <c r="Q33" s="210">
        <v>0.46600000000000003</v>
      </c>
      <c r="R33" s="213"/>
      <c r="S33" s="212">
        <v>0.623</v>
      </c>
      <c r="T33" s="210">
        <v>0.47</v>
      </c>
    </row>
    <row r="34" spans="1:21" ht="14.25" customHeight="1">
      <c r="A34" s="407"/>
      <c r="B34" s="407"/>
      <c r="C34" s="400" t="s">
        <v>144</v>
      </c>
      <c r="D34" s="401"/>
      <c r="E34" s="126">
        <v>48.7</v>
      </c>
      <c r="F34" s="127">
        <v>65</v>
      </c>
      <c r="G34" s="127"/>
      <c r="H34" s="128"/>
      <c r="I34" s="44"/>
      <c r="J34" s="209">
        <v>1E-3</v>
      </c>
      <c r="K34" s="210">
        <v>5.0000000000000001E-3</v>
      </c>
      <c r="L34" s="211"/>
      <c r="M34" s="209">
        <v>1E-3</v>
      </c>
      <c r="N34" s="212">
        <v>5.0000000000000001E-3</v>
      </c>
      <c r="O34" s="213"/>
      <c r="P34" s="209">
        <v>1E-3</v>
      </c>
      <c r="Q34" s="210">
        <v>5.0000000000000001E-3</v>
      </c>
      <c r="R34" s="213"/>
      <c r="S34" s="212">
        <v>1E-3</v>
      </c>
      <c r="T34" s="210">
        <v>5.0000000000000001E-3</v>
      </c>
    </row>
    <row r="35" spans="1:21" ht="14.25" customHeight="1">
      <c r="A35" s="407"/>
      <c r="B35" s="407"/>
      <c r="C35" s="400" t="s">
        <v>145</v>
      </c>
      <c r="D35" s="401"/>
      <c r="E35" s="126">
        <v>48.7</v>
      </c>
      <c r="F35" s="127">
        <v>65</v>
      </c>
      <c r="G35" s="127"/>
      <c r="H35" s="128"/>
      <c r="I35" s="44"/>
      <c r="J35" s="209">
        <v>0</v>
      </c>
      <c r="K35" s="210">
        <v>0</v>
      </c>
      <c r="L35" s="211"/>
      <c r="M35" s="209">
        <v>0</v>
      </c>
      <c r="N35" s="212">
        <v>0</v>
      </c>
      <c r="O35" s="213"/>
      <c r="P35" s="209">
        <v>0</v>
      </c>
      <c r="Q35" s="210">
        <v>0</v>
      </c>
      <c r="R35" s="213"/>
      <c r="S35" s="212">
        <v>0</v>
      </c>
      <c r="T35" s="210">
        <v>0</v>
      </c>
    </row>
    <row r="36" spans="1:21" ht="14.25" customHeight="1">
      <c r="A36" s="407"/>
      <c r="B36" s="407"/>
      <c r="C36" s="400" t="s">
        <v>146</v>
      </c>
      <c r="D36" s="401"/>
      <c r="E36" s="126"/>
      <c r="F36" s="127"/>
      <c r="G36" s="127"/>
      <c r="H36" s="128"/>
      <c r="I36" s="44"/>
      <c r="J36" s="209">
        <v>0.13200000000000001</v>
      </c>
      <c r="K36" s="210">
        <v>0.123</v>
      </c>
      <c r="L36" s="211"/>
      <c r="M36" s="209">
        <v>0.13400000000000001</v>
      </c>
      <c r="N36" s="212">
        <v>0.124</v>
      </c>
      <c r="O36" s="213"/>
      <c r="P36" s="209">
        <v>0.13400000000000001</v>
      </c>
      <c r="Q36" s="210">
        <v>0.124</v>
      </c>
      <c r="R36" s="213"/>
      <c r="S36" s="212">
        <v>0.13200000000000001</v>
      </c>
      <c r="T36" s="210">
        <v>0.125</v>
      </c>
    </row>
    <row r="37" spans="1:21" ht="14.25" customHeight="1">
      <c r="A37" s="407"/>
      <c r="B37" s="407"/>
      <c r="C37" s="400" t="s">
        <v>147</v>
      </c>
      <c r="D37" s="401"/>
      <c r="E37" s="126"/>
      <c r="F37" s="127"/>
      <c r="G37" s="127"/>
      <c r="H37" s="128"/>
      <c r="I37" s="44"/>
      <c r="J37" s="292">
        <v>3.6999999999999998E-2</v>
      </c>
      <c r="K37" s="292"/>
      <c r="L37" s="292"/>
      <c r="M37" s="292">
        <v>4.1000000000000002E-2</v>
      </c>
      <c r="N37" s="292"/>
      <c r="O37" s="292"/>
      <c r="P37" s="292">
        <v>4.1000000000000002E-2</v>
      </c>
      <c r="Q37" s="292"/>
      <c r="R37" s="292"/>
      <c r="S37" s="292">
        <v>3.7999999999999999E-2</v>
      </c>
      <c r="T37" s="309"/>
    </row>
    <row r="38" spans="1:21" ht="14.25" customHeight="1">
      <c r="A38" s="407"/>
      <c r="B38" s="407"/>
      <c r="C38" s="400" t="s">
        <v>148</v>
      </c>
      <c r="D38" s="401"/>
      <c r="E38" s="126">
        <v>48.7</v>
      </c>
      <c r="F38" s="127">
        <v>65</v>
      </c>
      <c r="G38" s="127"/>
      <c r="H38" s="128"/>
      <c r="I38" s="44"/>
      <c r="J38" s="209">
        <v>0.23100000000000001</v>
      </c>
      <c r="K38" s="210">
        <v>0.21</v>
      </c>
      <c r="L38" s="211"/>
      <c r="M38" s="209">
        <v>0.22600000000000001</v>
      </c>
      <c r="N38" s="212">
        <v>0.21299999999999999</v>
      </c>
      <c r="O38" s="213"/>
      <c r="P38" s="209">
        <v>0.23300000000000001</v>
      </c>
      <c r="Q38" s="210">
        <v>0.21299999999999999</v>
      </c>
      <c r="R38" s="213"/>
      <c r="S38" s="212">
        <v>0.224</v>
      </c>
      <c r="T38" s="210">
        <v>0.19800000000000001</v>
      </c>
    </row>
    <row r="39" spans="1:21" ht="14.25" customHeight="1">
      <c r="A39" s="407"/>
      <c r="B39" s="407"/>
      <c r="C39" s="400" t="s">
        <v>149</v>
      </c>
      <c r="D39" s="401"/>
      <c r="E39" s="126">
        <v>48.7</v>
      </c>
      <c r="F39" s="127">
        <v>65</v>
      </c>
      <c r="G39" s="127"/>
      <c r="H39" s="128"/>
      <c r="I39" s="44"/>
      <c r="J39" s="209">
        <v>0.72499999999999998</v>
      </c>
      <c r="K39" s="210">
        <v>0.65800000000000003</v>
      </c>
      <c r="L39" s="211"/>
      <c r="M39" s="209">
        <v>0.71499999999999997</v>
      </c>
      <c r="N39" s="212">
        <v>0.66</v>
      </c>
      <c r="O39" s="213"/>
      <c r="P39" s="209">
        <v>0.7</v>
      </c>
      <c r="Q39" s="210">
        <v>0.64800000000000002</v>
      </c>
      <c r="R39" s="213"/>
      <c r="S39" s="212">
        <v>0.69899999999999995</v>
      </c>
      <c r="T39" s="210">
        <v>0.69899999999999995</v>
      </c>
    </row>
    <row r="40" spans="1:21" ht="14.25" customHeight="1">
      <c r="A40" s="407"/>
      <c r="B40" s="407"/>
      <c r="C40" s="400" t="s">
        <v>150</v>
      </c>
      <c r="D40" s="401"/>
      <c r="E40" s="126"/>
      <c r="F40" s="127"/>
      <c r="G40" s="127"/>
      <c r="H40" s="128"/>
      <c r="I40" s="44"/>
      <c r="J40" s="209">
        <v>0</v>
      </c>
      <c r="K40" s="210">
        <v>0</v>
      </c>
      <c r="L40" s="211"/>
      <c r="M40" s="209">
        <v>0</v>
      </c>
      <c r="N40" s="212">
        <v>0</v>
      </c>
      <c r="O40" s="213"/>
      <c r="P40" s="209">
        <v>0</v>
      </c>
      <c r="Q40" s="210">
        <v>0</v>
      </c>
      <c r="R40" s="213"/>
      <c r="S40" s="212">
        <v>0</v>
      </c>
      <c r="T40" s="210">
        <v>0</v>
      </c>
    </row>
    <row r="41" spans="1:21" ht="14.25" customHeight="1">
      <c r="A41" s="407"/>
      <c r="B41" s="407"/>
      <c r="C41" s="404"/>
      <c r="D41" s="405"/>
      <c r="E41" s="87"/>
      <c r="F41" s="85"/>
      <c r="G41" s="85"/>
      <c r="H41" s="88"/>
      <c r="I41" s="84"/>
      <c r="J41" s="85"/>
      <c r="K41" s="86"/>
      <c r="L41" s="87"/>
      <c r="M41" s="85"/>
      <c r="N41" s="88"/>
      <c r="O41" s="84"/>
      <c r="P41" s="85"/>
      <c r="Q41" s="86"/>
      <c r="R41" s="84"/>
      <c r="S41" s="88"/>
      <c r="T41" s="86"/>
      <c r="U41" s="22"/>
    </row>
    <row r="42" spans="1:21" ht="14.25" customHeight="1">
      <c r="A42" s="407"/>
      <c r="B42" s="407"/>
      <c r="C42" s="404"/>
      <c r="D42" s="405"/>
      <c r="E42" s="87"/>
      <c r="F42" s="85"/>
      <c r="G42" s="85"/>
      <c r="H42" s="88"/>
      <c r="I42" s="84"/>
      <c r="J42" s="85"/>
      <c r="K42" s="86"/>
      <c r="L42" s="87"/>
      <c r="M42" s="85"/>
      <c r="N42" s="88"/>
      <c r="O42" s="84"/>
      <c r="P42" s="85"/>
      <c r="Q42" s="86"/>
      <c r="R42" s="84"/>
      <c r="S42" s="88"/>
      <c r="T42" s="86"/>
    </row>
    <row r="43" spans="1:21" ht="14.25" customHeight="1">
      <c r="A43" s="407"/>
      <c r="B43" s="407"/>
      <c r="C43" s="404"/>
      <c r="D43" s="405"/>
      <c r="E43" s="87"/>
      <c r="F43" s="85"/>
      <c r="G43" s="85"/>
      <c r="H43" s="88"/>
      <c r="I43" s="84"/>
      <c r="J43" s="85"/>
      <c r="K43" s="86"/>
      <c r="L43" s="87"/>
      <c r="M43" s="85"/>
      <c r="N43" s="88"/>
      <c r="O43" s="84"/>
      <c r="P43" s="85"/>
      <c r="Q43" s="86"/>
      <c r="R43" s="84"/>
      <c r="S43" s="88"/>
      <c r="T43" s="86"/>
    </row>
    <row r="44" spans="1:21" ht="14.25" customHeight="1">
      <c r="A44" s="407"/>
      <c r="B44" s="407"/>
      <c r="C44" s="368"/>
      <c r="D44" s="370"/>
      <c r="E44" s="87"/>
      <c r="F44" s="85"/>
      <c r="G44" s="85"/>
      <c r="H44" s="88"/>
      <c r="I44" s="84"/>
      <c r="J44" s="85"/>
      <c r="K44" s="86"/>
      <c r="L44" s="87"/>
      <c r="M44" s="85"/>
      <c r="N44" s="88"/>
      <c r="O44" s="84"/>
      <c r="P44" s="85"/>
      <c r="Q44" s="86"/>
      <c r="R44" s="84"/>
      <c r="S44" s="88"/>
      <c r="T44" s="86"/>
    </row>
    <row r="45" spans="1:21" ht="14.25" customHeight="1">
      <c r="A45" s="407"/>
      <c r="B45" s="407"/>
      <c r="C45" s="368"/>
      <c r="D45" s="370"/>
      <c r="E45" s="87"/>
      <c r="F45" s="85"/>
      <c r="G45" s="85"/>
      <c r="H45" s="88"/>
      <c r="I45" s="84"/>
      <c r="J45" s="85"/>
      <c r="K45" s="86"/>
      <c r="L45" s="87"/>
      <c r="M45" s="85"/>
      <c r="N45" s="88"/>
      <c r="O45" s="84"/>
      <c r="P45" s="85"/>
      <c r="Q45" s="86"/>
      <c r="R45" s="84"/>
      <c r="S45" s="88"/>
      <c r="T45" s="86"/>
    </row>
    <row r="46" spans="1:21" ht="14.25" customHeight="1">
      <c r="A46" s="407"/>
      <c r="B46" s="407"/>
      <c r="C46" s="368"/>
      <c r="D46" s="370"/>
      <c r="E46" s="87"/>
      <c r="F46" s="85"/>
      <c r="G46" s="85"/>
      <c r="H46" s="88"/>
      <c r="I46" s="84"/>
      <c r="J46" s="85"/>
      <c r="K46" s="86"/>
      <c r="L46" s="87"/>
      <c r="M46" s="85"/>
      <c r="N46" s="88"/>
      <c r="O46" s="84"/>
      <c r="P46" s="85"/>
      <c r="Q46" s="86"/>
      <c r="R46" s="84"/>
      <c r="S46" s="88"/>
      <c r="T46" s="86"/>
    </row>
    <row r="47" spans="1:21" ht="14.25" customHeight="1">
      <c r="A47" s="407"/>
      <c r="B47" s="407"/>
      <c r="C47" s="368"/>
      <c r="D47" s="370"/>
      <c r="E47" s="87"/>
      <c r="F47" s="85"/>
      <c r="G47" s="85"/>
      <c r="H47" s="88"/>
      <c r="I47" s="84"/>
      <c r="J47" s="85"/>
      <c r="K47" s="86"/>
      <c r="L47" s="87"/>
      <c r="M47" s="85"/>
      <c r="N47" s="88"/>
      <c r="O47" s="84"/>
      <c r="P47" s="85"/>
      <c r="Q47" s="86"/>
      <c r="R47" s="84"/>
      <c r="S47" s="88"/>
      <c r="T47" s="86"/>
    </row>
    <row r="48" spans="1:21" ht="14.25" customHeight="1">
      <c r="A48" s="407"/>
      <c r="B48" s="407"/>
      <c r="C48" s="368"/>
      <c r="D48" s="370"/>
      <c r="E48" s="87"/>
      <c r="F48" s="85"/>
      <c r="G48" s="85"/>
      <c r="H48" s="88"/>
      <c r="I48" s="84"/>
      <c r="J48" s="85"/>
      <c r="K48" s="86"/>
      <c r="L48" s="87"/>
      <c r="M48" s="85"/>
      <c r="N48" s="88"/>
      <c r="O48" s="84"/>
      <c r="P48" s="85"/>
      <c r="Q48" s="86"/>
      <c r="R48" s="84"/>
      <c r="S48" s="88"/>
      <c r="T48" s="86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84"/>
      <c r="J49" s="85"/>
      <c r="K49" s="86"/>
      <c r="L49" s="87"/>
      <c r="M49" s="85"/>
      <c r="N49" s="88"/>
      <c r="O49" s="84"/>
      <c r="P49" s="85"/>
      <c r="Q49" s="86"/>
      <c r="R49" s="84"/>
      <c r="S49" s="88"/>
      <c r="T49" s="86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84"/>
      <c r="J50" s="85"/>
      <c r="K50" s="86"/>
      <c r="L50" s="87"/>
      <c r="M50" s="85"/>
      <c r="N50" s="88"/>
      <c r="O50" s="84"/>
      <c r="P50" s="85"/>
      <c r="Q50" s="86"/>
      <c r="R50" s="84"/>
      <c r="S50" s="88"/>
      <c r="T50" s="86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84"/>
      <c r="J51" s="85"/>
      <c r="K51" s="86"/>
      <c r="L51" s="87"/>
      <c r="M51" s="85"/>
      <c r="N51" s="88"/>
      <c r="O51" s="84"/>
      <c r="P51" s="85"/>
      <c r="Q51" s="86"/>
      <c r="R51" s="84"/>
      <c r="S51" s="88"/>
      <c r="T51" s="86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90"/>
      <c r="J52" s="91"/>
      <c r="K52" s="92"/>
      <c r="L52" s="93"/>
      <c r="M52" s="91"/>
      <c r="N52" s="94"/>
      <c r="O52" s="90"/>
      <c r="P52" s="91"/>
      <c r="Q52" s="92"/>
      <c r="R52" s="90"/>
      <c r="S52" s="94"/>
      <c r="T52" s="92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116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55"/>
      <c r="J57" s="293" t="s">
        <v>127</v>
      </c>
      <c r="K57" s="294"/>
      <c r="L57" s="295"/>
      <c r="M57" s="293" t="s">
        <v>127</v>
      </c>
      <c r="N57" s="296"/>
      <c r="O57" s="297"/>
      <c r="P57" s="293" t="s">
        <v>127</v>
      </c>
      <c r="Q57" s="294"/>
      <c r="R57" s="297"/>
      <c r="S57" s="293" t="s">
        <v>127</v>
      </c>
      <c r="T57" s="57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7"/>
      <c r="I58" s="160"/>
      <c r="J58" s="229"/>
      <c r="K58" s="230"/>
      <c r="L58" s="160"/>
      <c r="M58" s="229"/>
      <c r="N58" s="230"/>
      <c r="O58" s="160"/>
      <c r="P58" s="229"/>
      <c r="Q58" s="230"/>
      <c r="R58" s="160"/>
      <c r="S58" s="229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0"/>
      <c r="I59" s="235"/>
      <c r="J59" s="229"/>
      <c r="K59" s="234"/>
      <c r="L59" s="235"/>
      <c r="M59" s="229"/>
      <c r="N59" s="234"/>
      <c r="O59" s="235"/>
      <c r="P59" s="229"/>
      <c r="Q59" s="234"/>
      <c r="R59" s="235"/>
      <c r="S59" s="229"/>
      <c r="T59" s="232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3"/>
      <c r="I60" s="465"/>
      <c r="J60" s="466"/>
      <c r="K60" s="467"/>
      <c r="L60" s="465"/>
      <c r="M60" s="466"/>
      <c r="N60" s="467"/>
      <c r="O60" s="465"/>
      <c r="P60" s="466"/>
      <c r="Q60" s="467"/>
      <c r="R60" s="465"/>
      <c r="S60" s="466"/>
      <c r="T60" s="468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2"/>
      <c r="I61" s="469"/>
      <c r="J61" s="470"/>
      <c r="K61" s="471"/>
      <c r="L61" s="469"/>
      <c r="M61" s="470"/>
      <c r="N61" s="471"/>
      <c r="O61" s="469"/>
      <c r="P61" s="470"/>
      <c r="Q61" s="471"/>
      <c r="R61" s="469"/>
      <c r="S61" s="470"/>
      <c r="T61" s="472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70">
        <f>ROUND((V8^2+W8^2)*[3]АРЭС!$F$8/[3]АРЭС!$C$8^2,4)</f>
        <v>2.0999999999999999E-3</v>
      </c>
      <c r="J62" s="298" t="s">
        <v>79</v>
      </c>
      <c r="K62" s="299">
        <f>ROUND((V8^2+W8^2)*[3]АРЭС!$I$8/([3]АРЭС!$C$8*100),4)</f>
        <v>6.8400000000000002E-2</v>
      </c>
      <c r="L62" s="300">
        <f>ROUND((X8^2+Y8^2)*[3]АРЭС!$F$8/[3]АРЭС!$C$8^2,4)</f>
        <v>2.0999999999999999E-3</v>
      </c>
      <c r="M62" s="298" t="s">
        <v>79</v>
      </c>
      <c r="N62" s="299">
        <f>ROUND((X8^2+Y8^2)*[3]АРЭС!$I$8/([3]АРЭС!$C$8*100),4)</f>
        <v>6.8199999999999997E-2</v>
      </c>
      <c r="O62" s="300">
        <f>ROUND((Z8^2+AA8^2)*[3]АРЭС!$F$8/[3]АРЭС!$C$8^2,4)</f>
        <v>2E-3</v>
      </c>
      <c r="P62" s="298" t="s">
        <v>79</v>
      </c>
      <c r="Q62" s="299">
        <f>ROUND((Z8^2+AA8^2)*[3]АРЭС!$I$8/([3]АРЭС!$C$8*100),4)</f>
        <v>6.6500000000000004E-2</v>
      </c>
      <c r="R62" s="300">
        <f>ROUND((AB8^2+AC8^2)*[3]АРЭС!$F$8/[3]АРЭС!$C$8^2,4)</f>
        <v>2E-3</v>
      </c>
      <c r="S62" s="298" t="s">
        <v>79</v>
      </c>
      <c r="T62" s="299">
        <f>ROUND((AB8^2+AC8^2)*[3]АРЭС!$I$8/([3]АРЭС!$C$8*100),4)</f>
        <v>6.5600000000000006E-2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ROUND((V12^2+W12^2)*[3]АРЭС!$F$9/[3]АРЭС!$C$9^2,4)</f>
        <v>0</v>
      </c>
      <c r="J63" s="298" t="s">
        <v>79</v>
      </c>
      <c r="K63" s="299">
        <f>ROUND((V12^2+W12^2)*[3]АРЭС!$I$9/([3]АРЭС!$C$9*100),4)</f>
        <v>0</v>
      </c>
      <c r="L63" s="300">
        <f>ROUND((X12^2+Y12^2)*[3]АРЭС!$F$9/[3]АРЭС!$C$9^2,4)</f>
        <v>0</v>
      </c>
      <c r="M63" s="298" t="s">
        <v>79</v>
      </c>
      <c r="N63" s="299">
        <f>ROUND((X12^2+Y12^2)*[3]АРЭС!$I$9/([3]АРЭС!$C$9*100),4)</f>
        <v>0</v>
      </c>
      <c r="O63" s="300">
        <f>ROUND((Z12^2+AA12^2)*[3]АРЭС!$F$9/[3]АРЭС!$C$9^2,4)</f>
        <v>0</v>
      </c>
      <c r="P63" s="298" t="s">
        <v>79</v>
      </c>
      <c r="Q63" s="299">
        <f>ROUND((Z12^2+AA12^2)*[3]АРЭС!$I$9/([3]АРЭС!$C$9*100),4)</f>
        <v>0</v>
      </c>
      <c r="R63" s="300">
        <f>ROUND((AB12^2+AC12^2)*[3]АРЭС!$F$9/[3]АРЭС!$C$9^2,4)</f>
        <v>0</v>
      </c>
      <c r="S63" s="298" t="s">
        <v>79</v>
      </c>
      <c r="T63" s="299">
        <f>ROUND((AB12^2+AC12^2)*[3]АРЭС!$I$9/([3]АРЭС!$C$9*100),4)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2.7751000000000001</v>
      </c>
      <c r="J66" s="181" t="s">
        <v>79</v>
      </c>
      <c r="K66" s="182">
        <f>K62+W8+W7+H7</f>
        <v>1.8564000000000001</v>
      </c>
      <c r="L66" s="180">
        <f>L62+X8+X7+H6</f>
        <v>2.7610999999999999</v>
      </c>
      <c r="M66" s="181" t="s">
        <v>79</v>
      </c>
      <c r="N66" s="183">
        <f>N62+Y8+Y7+H7</f>
        <v>1.8732</v>
      </c>
      <c r="O66" s="184">
        <f>O62+Z8+Z7+H6</f>
        <v>2.7209999999999996</v>
      </c>
      <c r="P66" s="181" t="s">
        <v>79</v>
      </c>
      <c r="Q66" s="182">
        <f>Q62+AA8+AA7+H7</f>
        <v>1.8574999999999999</v>
      </c>
      <c r="R66" s="180">
        <f>R62+AB8+AB7+H6</f>
        <v>2.6839999999999997</v>
      </c>
      <c r="S66" s="181" t="s">
        <v>79</v>
      </c>
      <c r="T66" s="183">
        <f>T62+AC8+AC7+H7</f>
        <v>1.8786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2.5000000000000001E-2</v>
      </c>
      <c r="J67" s="173" t="s">
        <v>79</v>
      </c>
      <c r="K67" s="190">
        <f>K63+W12+W11+H11</f>
        <v>0.16800000000000001</v>
      </c>
      <c r="L67" s="191">
        <f>L63+X12+X11+H10</f>
        <v>2.5000000000000001E-2</v>
      </c>
      <c r="M67" s="173" t="s">
        <v>79</v>
      </c>
      <c r="N67" s="192">
        <f>N63+Y12+Y11+H11</f>
        <v>0.16800000000000001</v>
      </c>
      <c r="O67" s="190">
        <f>O63+Z12+Z11+H10</f>
        <v>2.5000000000000001E-2</v>
      </c>
      <c r="P67" s="173" t="s">
        <v>79</v>
      </c>
      <c r="Q67" s="190">
        <f>Q63+AA12+AA11+H11</f>
        <v>0.16800000000000001</v>
      </c>
      <c r="R67" s="191">
        <f>R63+AB12+AB11+H10</f>
        <v>2.5000000000000001E-2</v>
      </c>
      <c r="S67" s="173" t="s">
        <v>79</v>
      </c>
      <c r="T67" s="192">
        <f>T63+AC12+AC11+H11</f>
        <v>0.16800000000000001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2.8001</v>
      </c>
      <c r="J70" s="200" t="s">
        <v>79</v>
      </c>
      <c r="K70" s="201">
        <f>K66+K67</f>
        <v>2.0244</v>
      </c>
      <c r="L70" s="199">
        <f>L66+L67</f>
        <v>2.7860999999999998</v>
      </c>
      <c r="M70" s="200" t="s">
        <v>79</v>
      </c>
      <c r="N70" s="201">
        <f>N66+N67</f>
        <v>2.0411999999999999</v>
      </c>
      <c r="O70" s="199">
        <f>O66+O67</f>
        <v>2.7459999999999996</v>
      </c>
      <c r="P70" s="200" t="s">
        <v>79</v>
      </c>
      <c r="Q70" s="201">
        <f>Q66+Q67</f>
        <v>2.0255000000000001</v>
      </c>
      <c r="R70" s="199">
        <f>R66+R67</f>
        <v>2.7089999999999996</v>
      </c>
      <c r="S70" s="200" t="s">
        <v>79</v>
      </c>
      <c r="T70" s="201">
        <f>T66+T67</f>
        <v>2.0466000000000002</v>
      </c>
    </row>
    <row r="71" spans="1:20" ht="14.25" customHeight="1" thickBot="1">
      <c r="A71" s="407"/>
      <c r="B71" s="346" t="s">
        <v>85</v>
      </c>
      <c r="C71" s="347"/>
      <c r="D71" s="348"/>
      <c r="E71" s="349" t="str">
        <f>[2]РОЗОВАЯ1!E71</f>
        <v>Секисова М.К.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3" spans="1:20">
      <c r="B73" t="s">
        <v>151</v>
      </c>
    </row>
    <row r="74" spans="1:20" ht="15">
      <c r="B74" t="s">
        <v>19</v>
      </c>
      <c r="P74" t="s">
        <v>20</v>
      </c>
      <c r="R74" s="2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K16" sqref="K1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25</v>
      </c>
      <c r="J3" s="440"/>
      <c r="K3" s="441"/>
      <c r="L3" s="439" t="s">
        <v>26</v>
      </c>
      <c r="M3" s="440"/>
      <c r="N3" s="441"/>
      <c r="O3" s="439" t="s">
        <v>27</v>
      </c>
      <c r="P3" s="440"/>
      <c r="Q3" s="441"/>
      <c r="R3" s="439" t="s">
        <v>28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31"/>
      <c r="E6" s="432"/>
      <c r="F6" s="433"/>
      <c r="G6" s="32" t="s">
        <v>41</v>
      </c>
      <c r="H6" s="33">
        <f>[3]АРЭС!$E$6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>
        <v>2</v>
      </c>
      <c r="F7" s="423"/>
      <c r="G7" s="42" t="s">
        <v>45</v>
      </c>
      <c r="H7" s="43">
        <f>[3]АРЭС!$L$6</f>
        <v>0.125</v>
      </c>
      <c r="I7" s="44"/>
      <c r="J7" s="45"/>
      <c r="K7" s="46"/>
      <c r="L7" s="47"/>
      <c r="M7" s="48"/>
      <c r="N7" s="49"/>
      <c r="O7" s="44"/>
      <c r="P7" s="48"/>
      <c r="Q7" s="50"/>
      <c r="R7" s="44"/>
      <c r="S7" s="49"/>
      <c r="T7" s="50"/>
      <c r="U7" s="39"/>
      <c r="V7" s="51"/>
      <c r="W7" s="51"/>
      <c r="X7" s="51"/>
      <c r="Y7" s="51"/>
      <c r="Z7" s="51"/>
      <c r="AA7" s="51"/>
      <c r="AB7" s="51"/>
      <c r="AC7" s="51"/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56">
        <v>0.76200000000000001</v>
      </c>
      <c r="K8" s="57">
        <v>0.14099999999999999</v>
      </c>
      <c r="L8" s="58"/>
      <c r="M8" s="59">
        <v>0.76100000000000001</v>
      </c>
      <c r="N8" s="57">
        <v>0.14099999999999999</v>
      </c>
      <c r="O8" s="55"/>
      <c r="P8" s="59">
        <v>0.81299999999999994</v>
      </c>
      <c r="Q8" s="57">
        <v>0.14099999999999999</v>
      </c>
      <c r="R8" s="55"/>
      <c r="S8" s="60">
        <v>0.75900000000000001</v>
      </c>
      <c r="T8" s="57">
        <v>0.14099999999999999</v>
      </c>
      <c r="U8" s="39"/>
      <c r="V8" s="61"/>
      <c r="W8" s="62"/>
      <c r="X8" s="61"/>
      <c r="Y8" s="62"/>
      <c r="Z8" s="61"/>
      <c r="AA8" s="62"/>
      <c r="AB8" s="61"/>
      <c r="AC8" s="62"/>
    </row>
    <row r="9" spans="1:31" ht="14.25" customHeight="1" thickBot="1">
      <c r="A9" s="407"/>
      <c r="B9" s="407"/>
      <c r="C9" s="416"/>
      <c r="D9" s="63" t="s">
        <v>46</v>
      </c>
      <c r="E9" s="426"/>
      <c r="F9" s="427"/>
      <c r="G9" s="427"/>
      <c r="H9" s="428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6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47</v>
      </c>
      <c r="D10" s="71"/>
      <c r="E10" s="420"/>
      <c r="F10" s="421"/>
      <c r="G10" s="72" t="s">
        <v>41</v>
      </c>
      <c r="H10" s="33">
        <f>[3]АРЭС!$E$7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407"/>
      <c r="B11" s="407"/>
      <c r="C11" s="415"/>
      <c r="D11" s="41">
        <v>35</v>
      </c>
      <c r="E11" s="422">
        <v>2</v>
      </c>
      <c r="F11" s="423"/>
      <c r="G11" s="42" t="s">
        <v>45</v>
      </c>
      <c r="H11" s="43">
        <f>[3]АРЭС!$L$7</f>
        <v>0.125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50"/>
      <c r="U11" s="39"/>
      <c r="V11" s="51"/>
      <c r="W11" s="51"/>
      <c r="X11" s="51"/>
      <c r="Y11" s="51"/>
      <c r="Z11" s="51"/>
      <c r="AA11" s="51"/>
      <c r="AB11" s="51"/>
      <c r="AC11" s="51"/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9">
        <v>0.54900000000000004</v>
      </c>
      <c r="K12" s="57">
        <v>0.106</v>
      </c>
      <c r="L12" s="58"/>
      <c r="M12" s="59">
        <v>0.55000000000000004</v>
      </c>
      <c r="N12" s="57">
        <v>0.106</v>
      </c>
      <c r="O12" s="55"/>
      <c r="P12" s="59">
        <v>0.53800000000000003</v>
      </c>
      <c r="Q12" s="57">
        <v>0.106</v>
      </c>
      <c r="R12" s="55"/>
      <c r="S12" s="60">
        <v>0.55400000000000005</v>
      </c>
      <c r="T12" s="57">
        <v>0.106</v>
      </c>
      <c r="U12" s="39"/>
      <c r="V12" s="61"/>
      <c r="W12" s="62"/>
      <c r="X12" s="61"/>
      <c r="Y12" s="62"/>
      <c r="Z12" s="61"/>
      <c r="AA12" s="62"/>
      <c r="AB12" s="61"/>
      <c r="AC12" s="62"/>
    </row>
    <row r="13" spans="1:31" ht="14.25" customHeight="1" thickBot="1">
      <c r="A13" s="407"/>
      <c r="B13" s="407"/>
      <c r="C13" s="416"/>
      <c r="D13" s="63" t="s">
        <v>46</v>
      </c>
      <c r="E13" s="426"/>
      <c r="F13" s="427"/>
      <c r="G13" s="427"/>
      <c r="H13" s="428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6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0"/>
      <c r="O14" s="76"/>
      <c r="P14" s="77"/>
      <c r="Q14" s="78"/>
      <c r="R14" s="76"/>
      <c r="S14" s="81"/>
      <c r="T14" s="78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9"/>
      <c r="R15" s="84"/>
      <c r="S15" s="88"/>
      <c r="T15" s="86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91"/>
      <c r="N16" s="94"/>
      <c r="O16" s="90"/>
      <c r="P16" s="91"/>
      <c r="Q16" s="92"/>
      <c r="R16" s="90"/>
      <c r="S16" s="94"/>
      <c r="T16" s="92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7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8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6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2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7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8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1.3109999999999999</v>
      </c>
      <c r="K24" s="114">
        <f>K8+K12</f>
        <v>0.247</v>
      </c>
      <c r="L24" s="115"/>
      <c r="M24" s="116">
        <f>M8+M12</f>
        <v>1.3109999999999999</v>
      </c>
      <c r="N24" s="116">
        <f>N8+N12</f>
        <v>0.247</v>
      </c>
      <c r="O24" s="113"/>
      <c r="P24" s="116">
        <f>P8+P12</f>
        <v>1.351</v>
      </c>
      <c r="Q24" s="116">
        <f>Q8+Q12</f>
        <v>0.247</v>
      </c>
      <c r="R24" s="113"/>
      <c r="S24" s="117">
        <f>S8+S12</f>
        <v>1.3130000000000002</v>
      </c>
      <c r="T24" s="116">
        <f>T8+T12</f>
        <v>0.247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/>
      <c r="J25" s="24"/>
      <c r="K25" s="25"/>
      <c r="L25" s="23"/>
      <c r="M25" s="24"/>
      <c r="N25" s="25"/>
      <c r="O25" s="23"/>
      <c r="P25" s="24"/>
      <c r="Q25" s="25"/>
      <c r="R25" s="23"/>
      <c r="S25" s="24"/>
      <c r="T25" s="25"/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</row>
    <row r="27" spans="1:20" ht="14.25" customHeight="1">
      <c r="A27" s="407"/>
      <c r="B27" s="407"/>
      <c r="C27" s="412" t="s">
        <v>59</v>
      </c>
      <c r="D27" s="413"/>
      <c r="E27" s="118"/>
      <c r="F27" s="119"/>
      <c r="G27" s="119"/>
      <c r="H27" s="120"/>
      <c r="I27" s="121">
        <v>40</v>
      </c>
      <c r="J27" s="122"/>
      <c r="K27" s="123"/>
      <c r="L27" s="124">
        <v>40</v>
      </c>
      <c r="M27" s="122"/>
      <c r="N27" s="125"/>
      <c r="O27" s="121">
        <v>40</v>
      </c>
      <c r="P27" s="122"/>
      <c r="Q27" s="123"/>
      <c r="R27" s="121">
        <v>40</v>
      </c>
      <c r="S27" s="125"/>
      <c r="T27" s="123"/>
    </row>
    <row r="28" spans="1:20" ht="14.25" customHeight="1">
      <c r="A28" s="407"/>
      <c r="B28" s="407"/>
      <c r="C28" s="400" t="s">
        <v>60</v>
      </c>
      <c r="D28" s="401"/>
      <c r="E28" s="126"/>
      <c r="F28" s="127"/>
      <c r="G28" s="127"/>
      <c r="H28" s="128"/>
      <c r="I28" s="44"/>
      <c r="J28" s="48"/>
      <c r="K28" s="50"/>
      <c r="L28" s="47"/>
      <c r="M28" s="48"/>
      <c r="N28" s="49"/>
      <c r="O28" s="44"/>
      <c r="P28" s="48"/>
      <c r="Q28" s="50"/>
      <c r="R28" s="44"/>
      <c r="S28" s="49"/>
      <c r="T28" s="50"/>
    </row>
    <row r="29" spans="1:20" ht="14.25" customHeight="1">
      <c r="A29" s="407"/>
      <c r="B29" s="407"/>
      <c r="C29" s="400" t="s">
        <v>61</v>
      </c>
      <c r="D29" s="401"/>
      <c r="E29" s="126"/>
      <c r="F29" s="127"/>
      <c r="G29" s="127"/>
      <c r="H29" s="128"/>
      <c r="I29" s="44"/>
      <c r="J29" s="48">
        <v>0.10100000000000001</v>
      </c>
      <c r="K29" s="50"/>
      <c r="L29" s="47"/>
      <c r="M29" s="48">
        <v>0.10100000000000001</v>
      </c>
      <c r="N29" s="49"/>
      <c r="O29" s="44"/>
      <c r="P29" s="48">
        <v>0.10100000000000001</v>
      </c>
      <c r="Q29" s="50"/>
      <c r="R29" s="44"/>
      <c r="S29" s="48">
        <v>0.10100000000000001</v>
      </c>
      <c r="T29" s="50"/>
    </row>
    <row r="30" spans="1:20" ht="14.25" customHeight="1">
      <c r="A30" s="407"/>
      <c r="B30" s="407"/>
      <c r="C30" s="400" t="s">
        <v>62</v>
      </c>
      <c r="D30" s="401"/>
      <c r="E30" s="126"/>
      <c r="F30" s="127"/>
      <c r="G30" s="127"/>
      <c r="H30" s="128"/>
      <c r="I30" s="44"/>
      <c r="J30" s="48">
        <v>3.4000000000000002E-2</v>
      </c>
      <c r="K30" s="50"/>
      <c r="L30" s="47"/>
      <c r="M30" s="48">
        <v>3.4000000000000002E-2</v>
      </c>
      <c r="N30" s="49"/>
      <c r="O30" s="44"/>
      <c r="P30" s="48">
        <v>3.4000000000000002E-2</v>
      </c>
      <c r="Q30" s="50"/>
      <c r="R30" s="44"/>
      <c r="S30" s="48">
        <v>3.4000000000000002E-2</v>
      </c>
      <c r="T30" s="50"/>
    </row>
    <row r="31" spans="1:20" ht="14.25" customHeight="1">
      <c r="A31" s="407"/>
      <c r="B31" s="407"/>
      <c r="C31" s="400" t="s">
        <v>63</v>
      </c>
      <c r="D31" s="401"/>
      <c r="E31" s="126"/>
      <c r="F31" s="127"/>
      <c r="G31" s="127"/>
      <c r="H31" s="128"/>
      <c r="I31" s="44"/>
      <c r="J31" s="48">
        <v>2.1000000000000001E-2</v>
      </c>
      <c r="K31" s="50"/>
      <c r="L31" s="47"/>
      <c r="M31" s="47">
        <v>2.1000000000000001E-2</v>
      </c>
      <c r="N31" s="49"/>
      <c r="O31" s="44"/>
      <c r="P31" s="48">
        <v>2.3E-2</v>
      </c>
      <c r="Q31" s="50"/>
      <c r="R31" s="44"/>
      <c r="S31" s="44">
        <v>2.1000000000000001E-2</v>
      </c>
      <c r="T31" s="50"/>
    </row>
    <row r="32" spans="1:20" ht="14.25" customHeight="1">
      <c r="A32" s="407"/>
      <c r="B32" s="407"/>
      <c r="C32" s="400" t="s">
        <v>64</v>
      </c>
      <c r="D32" s="401"/>
      <c r="E32" s="126"/>
      <c r="F32" s="127"/>
      <c r="G32" s="127"/>
      <c r="H32" s="128"/>
      <c r="I32" s="44"/>
      <c r="J32" s="48">
        <v>0.51500000000000001</v>
      </c>
      <c r="K32" s="50"/>
      <c r="L32" s="47"/>
      <c r="M32" s="47">
        <v>0.63500000000000001</v>
      </c>
      <c r="N32" s="49"/>
      <c r="O32" s="44"/>
      <c r="P32" s="48">
        <v>0.63500000000000001</v>
      </c>
      <c r="Q32" s="50"/>
      <c r="R32" s="44"/>
      <c r="S32" s="44">
        <v>0.63500000000000001</v>
      </c>
      <c r="T32" s="50"/>
    </row>
    <row r="33" spans="1:20" ht="14.25" customHeight="1">
      <c r="A33" s="407"/>
      <c r="B33" s="407"/>
      <c r="C33" s="400" t="s">
        <v>65</v>
      </c>
      <c r="D33" s="401"/>
      <c r="E33" s="126"/>
      <c r="F33" s="127"/>
      <c r="G33" s="48"/>
      <c r="H33" s="128"/>
      <c r="I33" s="44"/>
      <c r="J33" s="48">
        <v>0.54</v>
      </c>
      <c r="K33" s="50"/>
      <c r="L33" s="47"/>
      <c r="M33" s="47">
        <v>0.53900000000000003</v>
      </c>
      <c r="N33" s="49"/>
      <c r="O33" s="44"/>
      <c r="P33" s="48">
        <v>0.53900000000000003</v>
      </c>
      <c r="Q33" s="50"/>
      <c r="R33" s="44"/>
      <c r="S33" s="44">
        <v>0.53900000000000003</v>
      </c>
      <c r="T33" s="50"/>
    </row>
    <row r="34" spans="1:20" ht="14.25" customHeight="1">
      <c r="A34" s="407"/>
      <c r="B34" s="407"/>
      <c r="C34" s="400" t="s">
        <v>66</v>
      </c>
      <c r="D34" s="401"/>
      <c r="E34" s="126"/>
      <c r="F34" s="127"/>
      <c r="G34" s="127"/>
      <c r="H34" s="128"/>
      <c r="I34" s="44"/>
      <c r="J34" s="48">
        <v>0</v>
      </c>
      <c r="K34" s="50"/>
      <c r="L34" s="47"/>
      <c r="M34" s="47">
        <v>0</v>
      </c>
      <c r="N34" s="49"/>
      <c r="O34" s="44"/>
      <c r="P34" s="48">
        <v>0</v>
      </c>
      <c r="Q34" s="50"/>
      <c r="R34" s="44"/>
      <c r="S34" s="44">
        <v>0</v>
      </c>
      <c r="T34" s="50"/>
    </row>
    <row r="35" spans="1:20" ht="14.25" customHeight="1">
      <c r="A35" s="407"/>
      <c r="B35" s="407"/>
      <c r="C35" s="400" t="s">
        <v>67</v>
      </c>
      <c r="D35" s="401"/>
      <c r="E35" s="126"/>
      <c r="F35" s="127"/>
      <c r="G35" s="127"/>
      <c r="H35" s="128"/>
      <c r="I35" s="44"/>
      <c r="J35" s="48"/>
      <c r="K35" s="50"/>
      <c r="L35" s="47"/>
      <c r="M35" s="47"/>
      <c r="N35" s="49"/>
      <c r="O35" s="44"/>
      <c r="P35" s="48"/>
      <c r="Q35" s="50"/>
      <c r="R35" s="44"/>
      <c r="S35" s="44"/>
      <c r="T35" s="50"/>
    </row>
    <row r="36" spans="1:20" ht="14.25" customHeight="1">
      <c r="A36" s="407"/>
      <c r="B36" s="407"/>
      <c r="C36" s="402" t="s">
        <v>68</v>
      </c>
      <c r="D36" s="403"/>
      <c r="E36" s="126"/>
      <c r="F36" s="127"/>
      <c r="G36" s="127"/>
      <c r="H36" s="128"/>
      <c r="I36" s="44"/>
      <c r="J36" s="48"/>
      <c r="K36" s="50"/>
      <c r="L36" s="47"/>
      <c r="M36" s="48"/>
      <c r="N36" s="49"/>
      <c r="O36" s="44"/>
      <c r="P36" s="48"/>
      <c r="Q36" s="50"/>
      <c r="R36" s="44"/>
      <c r="S36" s="49"/>
      <c r="T36" s="50"/>
    </row>
    <row r="37" spans="1:20" ht="14.25" customHeight="1">
      <c r="A37" s="407"/>
      <c r="B37" s="407"/>
      <c r="C37" s="402" t="s">
        <v>69</v>
      </c>
      <c r="D37" s="403"/>
      <c r="E37" s="126"/>
      <c r="F37" s="127"/>
      <c r="G37" s="127"/>
      <c r="H37" s="128"/>
      <c r="I37" s="44"/>
      <c r="J37" s="48"/>
      <c r="K37" s="50"/>
      <c r="L37" s="47"/>
      <c r="M37" s="48"/>
      <c r="N37" s="49"/>
      <c r="O37" s="44"/>
      <c r="P37" s="48"/>
      <c r="Q37" s="50"/>
      <c r="R37" s="44"/>
      <c r="S37" s="49"/>
      <c r="T37" s="50"/>
    </row>
    <row r="38" spans="1:20" ht="14.25" customHeight="1">
      <c r="A38" s="407"/>
      <c r="B38" s="407"/>
      <c r="C38" s="404"/>
      <c r="D38" s="405"/>
      <c r="E38" s="87"/>
      <c r="F38" s="85"/>
      <c r="G38" s="85"/>
      <c r="H38" s="88"/>
      <c r="I38" s="129"/>
      <c r="J38" s="130"/>
      <c r="K38" s="89"/>
      <c r="L38" s="131"/>
      <c r="M38" s="130"/>
      <c r="N38" s="132"/>
      <c r="O38" s="129"/>
      <c r="P38" s="130"/>
      <c r="Q38" s="89"/>
      <c r="R38" s="129"/>
      <c r="S38" s="132"/>
      <c r="T38" s="89"/>
    </row>
    <row r="39" spans="1:20" ht="14.25" customHeight="1">
      <c r="A39" s="407"/>
      <c r="B39" s="407"/>
      <c r="C39" s="368"/>
      <c r="D39" s="370"/>
      <c r="E39" s="87"/>
      <c r="F39" s="85"/>
      <c r="G39" s="85"/>
      <c r="H39" s="88"/>
      <c r="I39" s="129"/>
      <c r="J39" s="130"/>
      <c r="K39" s="89"/>
      <c r="L39" s="131"/>
      <c r="M39" s="130"/>
      <c r="N39" s="132"/>
      <c r="O39" s="129"/>
      <c r="P39" s="130"/>
      <c r="Q39" s="89"/>
      <c r="R39" s="129"/>
      <c r="S39" s="132"/>
      <c r="T39" s="89"/>
    </row>
    <row r="40" spans="1:20" ht="14.25" customHeight="1">
      <c r="A40" s="407"/>
      <c r="B40" s="407"/>
      <c r="C40" s="368"/>
      <c r="D40" s="370"/>
      <c r="E40" s="87"/>
      <c r="F40" s="85"/>
      <c r="G40" s="85"/>
      <c r="H40" s="88"/>
      <c r="I40" s="129"/>
      <c r="J40" s="130"/>
      <c r="K40" s="89"/>
      <c r="L40" s="131"/>
      <c r="M40" s="130"/>
      <c r="N40" s="132"/>
      <c r="O40" s="129"/>
      <c r="P40" s="130"/>
      <c r="Q40" s="89"/>
      <c r="R40" s="129"/>
      <c r="S40" s="132"/>
      <c r="T40" s="89"/>
    </row>
    <row r="41" spans="1:20" ht="14.25" customHeight="1">
      <c r="A41" s="407"/>
      <c r="B41" s="407"/>
      <c r="C41" s="368"/>
      <c r="D41" s="370"/>
      <c r="E41" s="87"/>
      <c r="F41" s="85"/>
      <c r="G41" s="85"/>
      <c r="H41" s="88"/>
      <c r="I41" s="129"/>
      <c r="J41" s="130"/>
      <c r="K41" s="89"/>
      <c r="L41" s="131"/>
      <c r="M41" s="130"/>
      <c r="N41" s="132"/>
      <c r="O41" s="129"/>
      <c r="P41" s="130"/>
      <c r="Q41" s="89"/>
      <c r="R41" s="129"/>
      <c r="S41" s="132"/>
      <c r="T41" s="89"/>
    </row>
    <row r="42" spans="1:20" ht="14.25" customHeight="1">
      <c r="A42" s="407"/>
      <c r="B42" s="407"/>
      <c r="C42" s="368"/>
      <c r="D42" s="370"/>
      <c r="E42" s="87"/>
      <c r="F42" s="85"/>
      <c r="G42" s="85"/>
      <c r="H42" s="88"/>
      <c r="I42" s="129"/>
      <c r="J42" s="130"/>
      <c r="K42" s="89"/>
      <c r="L42" s="131"/>
      <c r="M42" s="130"/>
      <c r="N42" s="132"/>
      <c r="O42" s="129"/>
      <c r="P42" s="130"/>
      <c r="Q42" s="89"/>
      <c r="R42" s="129"/>
      <c r="S42" s="132"/>
      <c r="T42" s="89"/>
    </row>
    <row r="43" spans="1:20" ht="14.25" customHeight="1">
      <c r="A43" s="407"/>
      <c r="B43" s="407"/>
      <c r="C43" s="368"/>
      <c r="D43" s="370"/>
      <c r="E43" s="87"/>
      <c r="F43" s="85"/>
      <c r="G43" s="85"/>
      <c r="H43" s="88"/>
      <c r="I43" s="129"/>
      <c r="J43" s="130"/>
      <c r="K43" s="89"/>
      <c r="L43" s="131"/>
      <c r="M43" s="130"/>
      <c r="N43" s="132"/>
      <c r="O43" s="129"/>
      <c r="P43" s="130"/>
      <c r="Q43" s="89"/>
      <c r="R43" s="129"/>
      <c r="S43" s="132"/>
      <c r="T43" s="89"/>
    </row>
    <row r="44" spans="1:20" ht="14.25" customHeight="1">
      <c r="A44" s="407"/>
      <c r="B44" s="407"/>
      <c r="C44" s="368"/>
      <c r="D44" s="370"/>
      <c r="E44" s="87"/>
      <c r="F44" s="85"/>
      <c r="G44" s="85"/>
      <c r="H44" s="88"/>
      <c r="I44" s="129"/>
      <c r="J44" s="130"/>
      <c r="K44" s="89"/>
      <c r="L44" s="131"/>
      <c r="M44" s="130"/>
      <c r="N44" s="132"/>
      <c r="O44" s="129"/>
      <c r="P44" s="130"/>
      <c r="Q44" s="89"/>
      <c r="R44" s="129"/>
      <c r="S44" s="132"/>
      <c r="T44" s="89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368"/>
      <c r="D46" s="370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368"/>
      <c r="D47" s="370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368"/>
      <c r="D48" s="370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113"/>
      <c r="F52" s="116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/>
      <c r="M53" s="77"/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/>
      <c r="M54" s="107"/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149"/>
      <c r="J55" s="150" t="s">
        <v>72</v>
      </c>
      <c r="K55" s="151"/>
      <c r="L55" s="152"/>
      <c r="M55" s="150" t="s">
        <v>72</v>
      </c>
      <c r="N55" s="153"/>
      <c r="O55" s="149"/>
      <c r="P55" s="150" t="s">
        <v>72</v>
      </c>
      <c r="Q55" s="151"/>
      <c r="R55" s="149"/>
      <c r="S55" s="153" t="s">
        <v>72</v>
      </c>
      <c r="T55" s="151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73</v>
      </c>
      <c r="K57" s="156"/>
      <c r="L57" s="157"/>
      <c r="M57" s="155" t="s">
        <v>73</v>
      </c>
      <c r="N57" s="144"/>
      <c r="O57" s="154"/>
      <c r="P57" s="155" t="s">
        <v>73</v>
      </c>
      <c r="Q57" s="158"/>
      <c r="R57" s="159"/>
      <c r="S57" s="155" t="s">
        <v>73</v>
      </c>
      <c r="T57" s="156"/>
    </row>
    <row r="58" spans="1:23" ht="14.25" customHeigh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 t="s">
        <v>72</v>
      </c>
      <c r="K58" s="162"/>
      <c r="L58" s="160"/>
      <c r="M58" s="161" t="s">
        <v>72</v>
      </c>
      <c r="N58" s="162"/>
      <c r="O58" s="160"/>
      <c r="P58" s="161" t="s">
        <v>72</v>
      </c>
      <c r="Q58" s="162"/>
      <c r="R58" s="160"/>
      <c r="S58" s="161" t="s">
        <v>72</v>
      </c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4"/>
      <c r="K59" s="165"/>
      <c r="L59" s="163"/>
      <c r="M59" s="164"/>
      <c r="N59" s="165"/>
      <c r="O59" s="163"/>
      <c r="P59" s="164"/>
      <c r="Q59" s="165"/>
      <c r="R59" s="163"/>
      <c r="S59" s="164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ROUND((V8^2+W8^2)*[3]АРЭС!$F$6/[3]АРЭС!$C$6^2,4)</f>
        <v>0</v>
      </c>
      <c r="J62" s="168" t="s">
        <v>79</v>
      </c>
      <c r="K62" s="169">
        <f>ROUND((V8^2+W8^2)*[3]АРЭС!$I$6/([3]АРЭС!$C$6*100),4)</f>
        <v>0</v>
      </c>
      <c r="L62" s="167">
        <f>ROUND((X8^2+Y8^2)*[3]АРЭС!$F$6/[3]АРЭС!$C$6^2,4)</f>
        <v>0</v>
      </c>
      <c r="M62" s="168" t="s">
        <v>79</v>
      </c>
      <c r="N62" s="169">
        <f>ROUND((X8^2+Y8^2)*[3]АРЭС!$I$6/([3]АРЭС!$C$6*100),4)</f>
        <v>0</v>
      </c>
      <c r="O62" s="167">
        <f>ROUND((Z8^2+AA8^2)*[3]АРЭС!$F$6/[3]АРЭС!$C$6^2,4)</f>
        <v>0</v>
      </c>
      <c r="P62" s="168" t="s">
        <v>79</v>
      </c>
      <c r="Q62" s="169">
        <f>ROUND((Z8^2+AA8^2)*[3]АРЭС!$I$6/([3]АРЭС!$C$6*100),4)</f>
        <v>0</v>
      </c>
      <c r="R62" s="167">
        <f>ROUND((AB8^2+AC8^2)*[3]АРЭС!$F$6/[3]АРЭС!$C$6^2,4)</f>
        <v>0</v>
      </c>
      <c r="S62" s="168" t="s">
        <v>79</v>
      </c>
      <c r="T62" s="169">
        <f>ROUND((AB8^2+AC8^2)*[3]АРЭС!$I$6/([3]АРЭС!$C$6*100),4)</f>
        <v>0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ROUND((V12^2+W12^2)*[3]АРЭС!$F$7/[3]АРЭС!$C$7^2,4)</f>
        <v>0</v>
      </c>
      <c r="J63" s="171" t="s">
        <v>79</v>
      </c>
      <c r="K63" s="172">
        <f>ROUND((V12^2+W12^2)*[3]АРЭС!$I$7/([3]АРЭС!$C$7*100),4)</f>
        <v>0</v>
      </c>
      <c r="L63" s="170">
        <f>ROUND((X12^2+Y12^2)*[3]АРЭС!$F$7/[3]АРЭС!$C$7^2,4)</f>
        <v>0</v>
      </c>
      <c r="M63" s="171" t="s">
        <v>79</v>
      </c>
      <c r="N63" s="172">
        <f>ROUND((X12^2+Y12^2)*[3]АРЭС!$I$7/([3]АРЭС!$C$7*100),4)</f>
        <v>0</v>
      </c>
      <c r="O63" s="170">
        <f>ROUND((Z12^2+AA12^2)*[3]АРЭС!$F$7/[3]АРЭС!$C$7^2,4)</f>
        <v>0</v>
      </c>
      <c r="P63" s="171" t="s">
        <v>79</v>
      </c>
      <c r="Q63" s="172">
        <f>ROUND((Z12^2+AA12^2)*[3]АРЭС!$I$7/([3]АРЭС!$C$7*100),4)</f>
        <v>0</v>
      </c>
      <c r="R63" s="170">
        <f>ROUND((AB12^2+AC12^2)*[3]АРЭС!$F$7/[3]АРЭС!$C$7^2,4)</f>
        <v>0</v>
      </c>
      <c r="S63" s="171" t="s">
        <v>79</v>
      </c>
      <c r="T63" s="172">
        <f>ROUND((AB12^2+AC12^2)*[3]АРЭС!$I$7/([3]АРЭС!$C$7*100),4)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I62+V8+H6</f>
        <v>4.0000000000000001E-3</v>
      </c>
      <c r="J66" s="181" t="s">
        <v>79</v>
      </c>
      <c r="K66" s="182">
        <f>K62+W8+H7</f>
        <v>0.125</v>
      </c>
      <c r="L66" s="180">
        <f>L62+X8+H6</f>
        <v>4.0000000000000001E-3</v>
      </c>
      <c r="M66" s="181" t="s">
        <v>79</v>
      </c>
      <c r="N66" s="183">
        <f>N62+Y8+H7</f>
        <v>0.125</v>
      </c>
      <c r="O66" s="184">
        <f>O62+Z8+H6</f>
        <v>4.0000000000000001E-3</v>
      </c>
      <c r="P66" s="181" t="s">
        <v>79</v>
      </c>
      <c r="Q66" s="182">
        <f>Q62+AA8+H7</f>
        <v>0.125</v>
      </c>
      <c r="R66" s="180">
        <f>R62+AB8+H6</f>
        <v>4.0000000000000001E-3</v>
      </c>
      <c r="S66" s="181" t="s">
        <v>79</v>
      </c>
      <c r="T66" s="183">
        <f>T62+AC8+H7</f>
        <v>0.125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I63+V12+H10</f>
        <v>4.0000000000000001E-3</v>
      </c>
      <c r="J67" s="173" t="s">
        <v>79</v>
      </c>
      <c r="K67" s="190">
        <f>K63+W12+H11</f>
        <v>0.125</v>
      </c>
      <c r="L67" s="191">
        <f>L63+X12+H10</f>
        <v>4.0000000000000001E-3</v>
      </c>
      <c r="M67" s="173" t="s">
        <v>79</v>
      </c>
      <c r="N67" s="192">
        <f>N63+Y12+H11</f>
        <v>0.125</v>
      </c>
      <c r="O67" s="190">
        <f>O63+Z12+H10</f>
        <v>4.0000000000000001E-3</v>
      </c>
      <c r="P67" s="173" t="s">
        <v>79</v>
      </c>
      <c r="Q67" s="190">
        <f>Q63+AA12+H11</f>
        <v>0.125</v>
      </c>
      <c r="R67" s="191">
        <f>R63+AB12+H10</f>
        <v>4.0000000000000001E-3</v>
      </c>
      <c r="S67" s="173" t="s">
        <v>79</v>
      </c>
      <c r="T67" s="192">
        <f>T63+AC12+H11</f>
        <v>0.125</v>
      </c>
    </row>
    <row r="68" spans="1:20" ht="14.25" customHeight="1">
      <c r="A68" s="438"/>
      <c r="B68" s="185"/>
      <c r="C68" s="186"/>
      <c r="D68" s="187"/>
      <c r="E68" s="188"/>
      <c r="F68" s="338" t="s">
        <v>82</v>
      </c>
      <c r="G68" s="338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8.0000000000000002E-3</v>
      </c>
      <c r="J70" s="200" t="s">
        <v>79</v>
      </c>
      <c r="K70" s="201">
        <f>K66+K67</f>
        <v>0.25</v>
      </c>
      <c r="L70" s="199">
        <f>L66+L67</f>
        <v>8.0000000000000002E-3</v>
      </c>
      <c r="M70" s="200" t="s">
        <v>79</v>
      </c>
      <c r="N70" s="201">
        <f>N66+N67</f>
        <v>0.25</v>
      </c>
      <c r="O70" s="199">
        <f>O66+O67</f>
        <v>8.0000000000000002E-3</v>
      </c>
      <c r="P70" s="200" t="s">
        <v>79</v>
      </c>
      <c r="Q70" s="201">
        <f>Q66+Q67</f>
        <v>0.25</v>
      </c>
      <c r="R70" s="199">
        <f>R66+R67</f>
        <v>8.0000000000000002E-3</v>
      </c>
      <c r="S70" s="200" t="s">
        <v>79</v>
      </c>
      <c r="T70" s="201">
        <f>T66+T67</f>
        <v>0.25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>
      <c r="B74" t="s">
        <v>19</v>
      </c>
      <c r="P74" t="s">
        <v>20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topLeftCell="A4" workbookViewId="0">
      <selection activeCell="C37" sqref="C37"/>
    </sheetView>
  </sheetViews>
  <sheetFormatPr defaultRowHeight="12.75"/>
  <cols>
    <col min="1" max="1" width="13.5703125" customWidth="1"/>
    <col min="2" max="2" width="29.42578125" customWidth="1"/>
    <col min="3" max="14" width="7.7109375" customWidth="1"/>
  </cols>
  <sheetData>
    <row r="1" spans="1:17">
      <c r="A1" t="s">
        <v>153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7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7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7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</row>
    <row r="5" spans="1:17" s="312" customFormat="1" ht="15.75">
      <c r="A5" s="475" t="s">
        <v>154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311"/>
      <c r="P5" s="311"/>
      <c r="Q5" s="311"/>
    </row>
    <row r="6" spans="1:17" s="312" customFormat="1" ht="15.75">
      <c r="A6" s="475" t="s">
        <v>155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</row>
    <row r="7" spans="1:17" s="313" customForma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10"/>
    </row>
    <row r="8" spans="1:17" s="313" customFormat="1" ht="15.75" customHeight="1">
      <c r="A8" s="477" t="s">
        <v>156</v>
      </c>
      <c r="B8" s="477" t="s">
        <v>157</v>
      </c>
      <c r="C8" s="332" t="s">
        <v>158</v>
      </c>
      <c r="D8" s="332"/>
      <c r="E8" s="332" t="s">
        <v>159</v>
      </c>
      <c r="F8" s="332"/>
      <c r="G8" s="332" t="s">
        <v>160</v>
      </c>
      <c r="H8" s="332"/>
      <c r="I8" s="332" t="s">
        <v>161</v>
      </c>
      <c r="J8" s="332"/>
      <c r="K8" s="332" t="s">
        <v>162</v>
      </c>
      <c r="L8" s="332"/>
      <c r="M8" s="332"/>
      <c r="N8" s="332"/>
      <c r="O8" s="310"/>
    </row>
    <row r="9" spans="1:17" s="313" customFormat="1" ht="12.75" customHeight="1">
      <c r="A9" s="333"/>
      <c r="B9" s="333"/>
      <c r="C9" s="314" t="s">
        <v>163</v>
      </c>
      <c r="D9" s="314" t="s">
        <v>58</v>
      </c>
      <c r="E9" s="314" t="s">
        <v>163</v>
      </c>
      <c r="F9" s="314" t="s">
        <v>58</v>
      </c>
      <c r="G9" s="314" t="s">
        <v>163</v>
      </c>
      <c r="H9" s="314" t="s">
        <v>58</v>
      </c>
      <c r="I9" s="314" t="s">
        <v>163</v>
      </c>
      <c r="J9" s="314" t="s">
        <v>58</v>
      </c>
      <c r="K9" s="314" t="s">
        <v>25</v>
      </c>
      <c r="L9" s="314" t="s">
        <v>26</v>
      </c>
      <c r="M9" s="314" t="s">
        <v>27</v>
      </c>
      <c r="N9" s="314" t="s">
        <v>28</v>
      </c>
      <c r="O9" s="310"/>
    </row>
    <row r="10" spans="1:17">
      <c r="A10" s="315" t="s">
        <v>164</v>
      </c>
      <c r="B10" s="316" t="s">
        <v>165</v>
      </c>
      <c r="C10" s="314" t="s">
        <v>166</v>
      </c>
      <c r="D10" s="314" t="s">
        <v>166</v>
      </c>
      <c r="E10" s="314" t="s">
        <v>166</v>
      </c>
      <c r="F10" s="314" t="s">
        <v>166</v>
      </c>
      <c r="G10" s="16">
        <v>49.1</v>
      </c>
      <c r="H10" s="16">
        <v>15</v>
      </c>
      <c r="I10" s="314" t="s">
        <v>166</v>
      </c>
      <c r="J10" s="314" t="s">
        <v>166</v>
      </c>
      <c r="K10" s="12">
        <v>2.4E-2</v>
      </c>
      <c r="L10" s="12">
        <v>2.7E-2</v>
      </c>
      <c r="M10" s="12">
        <v>2.7E-2</v>
      </c>
      <c r="N10" s="12">
        <v>2.7E-2</v>
      </c>
      <c r="O10" s="310"/>
    </row>
    <row r="11" spans="1:17">
      <c r="A11" s="317" t="s">
        <v>167</v>
      </c>
      <c r="B11" s="316" t="s">
        <v>168</v>
      </c>
      <c r="C11" s="314" t="s">
        <v>166</v>
      </c>
      <c r="D11" s="314" t="s">
        <v>166</v>
      </c>
      <c r="E11" s="314" t="s">
        <v>166</v>
      </c>
      <c r="F11" s="314" t="s">
        <v>166</v>
      </c>
      <c r="G11" s="16">
        <v>49.1</v>
      </c>
      <c r="H11" s="16">
        <v>15</v>
      </c>
      <c r="I11" s="314" t="s">
        <v>166</v>
      </c>
      <c r="J11" s="314" t="s">
        <v>166</v>
      </c>
      <c r="K11" s="12">
        <v>0.03</v>
      </c>
      <c r="L11" s="12">
        <v>2.7E-2</v>
      </c>
      <c r="M11" s="12">
        <v>2.7E-2</v>
      </c>
      <c r="N11" s="12">
        <v>2.7E-2</v>
      </c>
      <c r="O11" s="310"/>
    </row>
    <row r="12" spans="1:17">
      <c r="A12" s="317"/>
      <c r="B12" s="316" t="s">
        <v>169</v>
      </c>
      <c r="C12" s="314" t="s">
        <v>166</v>
      </c>
      <c r="D12" s="314" t="s">
        <v>166</v>
      </c>
      <c r="E12" s="314" t="s">
        <v>166</v>
      </c>
      <c r="F12" s="314" t="s">
        <v>166</v>
      </c>
      <c r="G12" s="16">
        <v>49.1</v>
      </c>
      <c r="H12" s="16">
        <v>15</v>
      </c>
      <c r="I12" s="314" t="s">
        <v>166</v>
      </c>
      <c r="J12" s="314" t="s">
        <v>166</v>
      </c>
      <c r="K12" s="12">
        <f>0*1.73*0.944*6500/1000000</f>
        <v>0</v>
      </c>
      <c r="L12" s="12">
        <f t="shared" ref="L12:N13" si="0">0*1.73*0.944*6500/1000000</f>
        <v>0</v>
      </c>
      <c r="M12" s="12">
        <f t="shared" si="0"/>
        <v>0</v>
      </c>
      <c r="N12" s="12">
        <f t="shared" si="0"/>
        <v>0</v>
      </c>
      <c r="O12" s="310"/>
    </row>
    <row r="13" spans="1:17">
      <c r="A13" s="317"/>
      <c r="B13" s="316" t="s">
        <v>170</v>
      </c>
      <c r="C13" s="314" t="s">
        <v>166</v>
      </c>
      <c r="D13" s="314" t="s">
        <v>166</v>
      </c>
      <c r="E13" s="314" t="s">
        <v>166</v>
      </c>
      <c r="F13" s="314" t="s">
        <v>166</v>
      </c>
      <c r="G13" s="16">
        <v>49.1</v>
      </c>
      <c r="H13" s="16">
        <v>15</v>
      </c>
      <c r="I13" s="314" t="s">
        <v>166</v>
      </c>
      <c r="J13" s="314" t="s">
        <v>166</v>
      </c>
      <c r="K13" s="12">
        <f>0*1.73*0.944*6500/1000000</f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310"/>
    </row>
    <row r="14" spans="1:17">
      <c r="A14" s="317"/>
      <c r="B14" s="316" t="s">
        <v>113</v>
      </c>
      <c r="C14" s="314" t="s">
        <v>166</v>
      </c>
      <c r="D14" s="314" t="s">
        <v>166</v>
      </c>
      <c r="E14" s="314" t="s">
        <v>166</v>
      </c>
      <c r="F14" s="314" t="s">
        <v>166</v>
      </c>
      <c r="G14" s="16">
        <v>49.1</v>
      </c>
      <c r="H14" s="16">
        <v>15</v>
      </c>
      <c r="I14" s="314" t="s">
        <v>166</v>
      </c>
      <c r="J14" s="314" t="s">
        <v>166</v>
      </c>
      <c r="K14" s="12">
        <v>0.11899999999999999</v>
      </c>
      <c r="L14" s="12">
        <v>0.11799999999999999</v>
      </c>
      <c r="M14" s="12">
        <v>0.113</v>
      </c>
      <c r="N14" s="12">
        <v>0.1</v>
      </c>
      <c r="O14" s="310"/>
    </row>
    <row r="15" spans="1:17">
      <c r="A15" s="317"/>
      <c r="B15" s="316" t="s">
        <v>171</v>
      </c>
      <c r="C15" s="314" t="s">
        <v>166</v>
      </c>
      <c r="D15" s="314" t="s">
        <v>166</v>
      </c>
      <c r="E15" s="314" t="s">
        <v>166</v>
      </c>
      <c r="F15" s="314" t="s">
        <v>166</v>
      </c>
      <c r="G15" s="16">
        <v>49.1</v>
      </c>
      <c r="H15" s="16">
        <v>15</v>
      </c>
      <c r="I15" s="314" t="s">
        <v>166</v>
      </c>
      <c r="J15" s="314" t="s">
        <v>166</v>
      </c>
      <c r="K15" s="12">
        <v>8.3000000000000004E-2</v>
      </c>
      <c r="L15" s="12">
        <v>8.8999999999999996E-2</v>
      </c>
      <c r="M15" s="12">
        <v>8.5999999999999993E-2</v>
      </c>
      <c r="N15" s="12">
        <v>8.4000000000000005E-2</v>
      </c>
      <c r="O15" s="310"/>
    </row>
    <row r="16" spans="1:17">
      <c r="A16" s="317"/>
      <c r="B16" s="316" t="s">
        <v>172</v>
      </c>
      <c r="C16" s="314" t="s">
        <v>166</v>
      </c>
      <c r="D16" s="314" t="s">
        <v>166</v>
      </c>
      <c r="E16" s="314" t="s">
        <v>166</v>
      </c>
      <c r="F16" s="314" t="s">
        <v>166</v>
      </c>
      <c r="G16" s="16">
        <v>49.1</v>
      </c>
      <c r="H16" s="16">
        <v>15</v>
      </c>
      <c r="I16" s="314" t="s">
        <v>166</v>
      </c>
      <c r="J16" s="314" t="s">
        <v>166</v>
      </c>
      <c r="K16" s="12">
        <v>0</v>
      </c>
      <c r="L16" s="12">
        <v>0</v>
      </c>
      <c r="M16" s="12">
        <v>0</v>
      </c>
      <c r="N16" s="12">
        <v>0</v>
      </c>
      <c r="O16" s="310"/>
    </row>
    <row r="17" spans="1:15">
      <c r="A17" s="317"/>
      <c r="B17" s="316" t="s">
        <v>173</v>
      </c>
      <c r="C17" s="314" t="s">
        <v>166</v>
      </c>
      <c r="D17" s="314" t="s">
        <v>166</v>
      </c>
      <c r="E17" s="314" t="s">
        <v>166</v>
      </c>
      <c r="F17" s="314" t="s">
        <v>166</v>
      </c>
      <c r="G17" s="16">
        <v>49.1</v>
      </c>
      <c r="H17" s="16">
        <v>15</v>
      </c>
      <c r="I17" s="314" t="s">
        <v>166</v>
      </c>
      <c r="J17" s="314" t="s">
        <v>166</v>
      </c>
      <c r="K17" s="12">
        <f>0*1.73*0.944*6500/1000000</f>
        <v>0</v>
      </c>
      <c r="L17" s="12">
        <v>0</v>
      </c>
      <c r="M17" s="12">
        <v>0</v>
      </c>
      <c r="N17" s="12">
        <f>0*1.73*0.944*6500/1000000</f>
        <v>0</v>
      </c>
      <c r="O17" s="310"/>
    </row>
    <row r="18" spans="1:15">
      <c r="A18" s="317"/>
      <c r="B18" s="316" t="s">
        <v>174</v>
      </c>
      <c r="C18" s="314" t="s">
        <v>166</v>
      </c>
      <c r="D18" s="314" t="s">
        <v>166</v>
      </c>
      <c r="E18" s="314" t="s">
        <v>166</v>
      </c>
      <c r="F18" s="314" t="s">
        <v>166</v>
      </c>
      <c r="G18" s="16">
        <v>49.1</v>
      </c>
      <c r="H18" s="16">
        <v>15</v>
      </c>
      <c r="I18" s="314" t="s">
        <v>166</v>
      </c>
      <c r="J18" s="314" t="s">
        <v>166</v>
      </c>
      <c r="K18" s="12">
        <v>0</v>
      </c>
      <c r="L18" s="12">
        <v>0</v>
      </c>
      <c r="M18" s="12">
        <v>0</v>
      </c>
      <c r="N18" s="12">
        <v>0</v>
      </c>
      <c r="O18" s="310"/>
    </row>
    <row r="19" spans="1:15">
      <c r="A19" s="317"/>
      <c r="B19" s="316" t="s">
        <v>175</v>
      </c>
      <c r="C19" s="314" t="s">
        <v>166</v>
      </c>
      <c r="D19" s="314" t="s">
        <v>166</v>
      </c>
      <c r="E19" s="314" t="s">
        <v>166</v>
      </c>
      <c r="F19" s="314" t="s">
        <v>166</v>
      </c>
      <c r="G19" s="16">
        <v>49.1</v>
      </c>
      <c r="H19" s="16">
        <v>15</v>
      </c>
      <c r="I19" s="314" t="s">
        <v>166</v>
      </c>
      <c r="J19" s="314" t="s">
        <v>166</v>
      </c>
      <c r="K19" s="12">
        <v>1.2529999999999999</v>
      </c>
      <c r="L19" s="12">
        <v>1.1060000000000001</v>
      </c>
      <c r="M19" s="12">
        <v>0.98599999999999999</v>
      </c>
      <c r="N19" s="12">
        <v>0.90500000000000003</v>
      </c>
      <c r="O19" s="310"/>
    </row>
    <row r="20" spans="1:15">
      <c r="A20" s="318"/>
      <c r="B20" s="319"/>
      <c r="C20" s="314"/>
      <c r="D20" s="314"/>
      <c r="E20" s="16"/>
      <c r="F20" s="16"/>
      <c r="G20" s="16"/>
      <c r="H20" s="16"/>
      <c r="I20" s="314"/>
      <c r="J20" s="314"/>
      <c r="K20" s="16"/>
      <c r="L20" s="16"/>
      <c r="M20" s="16"/>
      <c r="N20" s="16"/>
      <c r="O20" s="310"/>
    </row>
    <row r="21" spans="1:15">
      <c r="A21" s="16"/>
      <c r="B21" s="320" t="s">
        <v>49</v>
      </c>
      <c r="C21" s="314"/>
      <c r="D21" s="314"/>
      <c r="E21" s="20"/>
      <c r="F21" s="20"/>
      <c r="G21" s="20"/>
      <c r="H21" s="20"/>
      <c r="I21" s="314"/>
      <c r="J21" s="314"/>
      <c r="K21" s="321">
        <f>K10+K11+K12+K13+K14+K15+K16+K17+K18+K19</f>
        <v>1.5089999999999999</v>
      </c>
      <c r="L21" s="321">
        <f>L10+L11+L12+L13+L14+L15+L16+L17+L18+L19</f>
        <v>1.367</v>
      </c>
      <c r="M21" s="321">
        <f>M10+M11+M12+M13+M14+M15+M16+M17+M18+M19</f>
        <v>1.2389999999999999</v>
      </c>
      <c r="N21" s="321">
        <f>N10+N11+N12+N13+N14+N15+N16+N17+N18+N19</f>
        <v>1.143</v>
      </c>
      <c r="O21" s="310"/>
    </row>
    <row r="22" spans="1:15">
      <c r="A22" s="315"/>
      <c r="B22" s="320"/>
      <c r="C22" s="314"/>
      <c r="D22" s="314"/>
      <c r="E22" s="20"/>
      <c r="F22" s="20"/>
      <c r="G22" s="20"/>
      <c r="H22" s="20"/>
      <c r="I22" s="314"/>
      <c r="J22" s="314"/>
      <c r="K22" s="321"/>
      <c r="L22" s="321"/>
      <c r="M22" s="321"/>
      <c r="N22" s="321"/>
      <c r="O22" s="310"/>
    </row>
    <row r="23" spans="1:15">
      <c r="A23" s="315" t="s">
        <v>176</v>
      </c>
      <c r="B23" s="316" t="s">
        <v>144</v>
      </c>
      <c r="C23" s="314" t="s">
        <v>166</v>
      </c>
      <c r="D23" s="314" t="s">
        <v>166</v>
      </c>
      <c r="E23" s="16">
        <v>46.6</v>
      </c>
      <c r="F23" s="16">
        <v>0.3</v>
      </c>
      <c r="G23" s="16">
        <v>48.7</v>
      </c>
      <c r="H23" s="16">
        <v>65</v>
      </c>
      <c r="I23" s="314" t="s">
        <v>166</v>
      </c>
      <c r="J23" s="314" t="s">
        <v>166</v>
      </c>
      <c r="K23" s="12">
        <v>1E-3</v>
      </c>
      <c r="L23" s="12">
        <v>1E-3</v>
      </c>
      <c r="M23" s="12">
        <v>1E-3</v>
      </c>
      <c r="N23" s="12">
        <v>1E-3</v>
      </c>
      <c r="O23" s="310"/>
    </row>
    <row r="24" spans="1:15">
      <c r="A24" s="317" t="s">
        <v>177</v>
      </c>
      <c r="B24" s="316" t="s">
        <v>178</v>
      </c>
      <c r="C24" s="314" t="s">
        <v>166</v>
      </c>
      <c r="D24" s="314" t="s">
        <v>166</v>
      </c>
      <c r="E24" s="16">
        <v>46.6</v>
      </c>
      <c r="F24" s="16">
        <v>0.3</v>
      </c>
      <c r="G24" s="16">
        <v>48.7</v>
      </c>
      <c r="H24" s="16">
        <v>65</v>
      </c>
      <c r="I24" s="314" t="s">
        <v>166</v>
      </c>
      <c r="J24" s="314" t="s">
        <v>166</v>
      </c>
      <c r="K24" s="12">
        <v>3.3159999999999998</v>
      </c>
      <c r="L24" s="12">
        <v>3.2069999999999999</v>
      </c>
      <c r="M24" s="12">
        <v>2.3010000000000002</v>
      </c>
      <c r="N24" s="12">
        <v>1.518</v>
      </c>
      <c r="O24" s="310"/>
    </row>
    <row r="25" spans="1:15">
      <c r="A25" s="317"/>
      <c r="B25" s="316" t="s">
        <v>179</v>
      </c>
      <c r="C25" s="314" t="s">
        <v>166</v>
      </c>
      <c r="D25" s="314" t="s">
        <v>166</v>
      </c>
      <c r="E25" s="16">
        <v>46.6</v>
      </c>
      <c r="F25" s="16">
        <v>0.3</v>
      </c>
      <c r="G25" s="16">
        <v>48.7</v>
      </c>
      <c r="H25" s="16">
        <v>65</v>
      </c>
      <c r="I25" s="314" t="s">
        <v>166</v>
      </c>
      <c r="J25" s="314" t="s">
        <v>166</v>
      </c>
      <c r="K25" s="12">
        <v>6.9000000000000006E-2</v>
      </c>
      <c r="L25" s="12">
        <v>6.9000000000000006E-2</v>
      </c>
      <c r="M25" s="12">
        <v>6.9000000000000006E-2</v>
      </c>
      <c r="N25" s="12">
        <v>7.0000000000000007E-2</v>
      </c>
      <c r="O25" s="310"/>
    </row>
    <row r="26" spans="1:15">
      <c r="A26" s="317"/>
      <c r="B26" s="316" t="s">
        <v>148</v>
      </c>
      <c r="C26" s="314" t="s">
        <v>166</v>
      </c>
      <c r="D26" s="314" t="s">
        <v>166</v>
      </c>
      <c r="E26" s="16">
        <v>46.6</v>
      </c>
      <c r="F26" s="16">
        <v>0.3</v>
      </c>
      <c r="G26" s="16">
        <v>48.7</v>
      </c>
      <c r="H26" s="16">
        <v>65</v>
      </c>
      <c r="I26" s="314" t="s">
        <v>166</v>
      </c>
      <c r="J26" s="314" t="s">
        <v>166</v>
      </c>
      <c r="K26" s="12">
        <v>0.193</v>
      </c>
      <c r="L26" s="12">
        <v>0.192</v>
      </c>
      <c r="M26" s="12">
        <v>0.2</v>
      </c>
      <c r="N26" s="12">
        <v>0.19700000000000001</v>
      </c>
      <c r="O26" s="310"/>
    </row>
    <row r="27" spans="1:15">
      <c r="A27" s="317"/>
      <c r="B27" s="316" t="s">
        <v>137</v>
      </c>
      <c r="C27" s="314" t="s">
        <v>166</v>
      </c>
      <c r="D27" s="314" t="s">
        <v>166</v>
      </c>
      <c r="E27" s="16">
        <v>46.6</v>
      </c>
      <c r="F27" s="16">
        <v>0.3</v>
      </c>
      <c r="G27" s="16">
        <v>48.7</v>
      </c>
      <c r="H27" s="16">
        <v>65</v>
      </c>
      <c r="I27" s="314" t="s">
        <v>166</v>
      </c>
      <c r="J27" s="314" t="s">
        <v>166</v>
      </c>
      <c r="K27" s="12">
        <v>1.2E-2</v>
      </c>
      <c r="L27" s="12">
        <v>1.2E-2</v>
      </c>
      <c r="M27" s="12">
        <v>1.2E-2</v>
      </c>
      <c r="N27" s="12">
        <v>1.2E-2</v>
      </c>
      <c r="O27" s="310"/>
    </row>
    <row r="28" spans="1:15">
      <c r="A28" s="317"/>
      <c r="B28" s="316" t="s">
        <v>145</v>
      </c>
      <c r="C28" s="314" t="s">
        <v>166</v>
      </c>
      <c r="D28" s="314" t="s">
        <v>166</v>
      </c>
      <c r="E28" s="16">
        <v>46.6</v>
      </c>
      <c r="F28" s="16">
        <v>0.3</v>
      </c>
      <c r="G28" s="16">
        <v>48.7</v>
      </c>
      <c r="H28" s="16">
        <v>65</v>
      </c>
      <c r="I28" s="314" t="s">
        <v>166</v>
      </c>
      <c r="J28" s="314" t="s">
        <v>166</v>
      </c>
      <c r="K28" s="12">
        <v>0.47699999999999998</v>
      </c>
      <c r="L28" s="12">
        <v>0.47599999999999998</v>
      </c>
      <c r="M28" s="12">
        <v>0.46300000000000002</v>
      </c>
      <c r="N28" s="12">
        <v>0.44800000000000001</v>
      </c>
      <c r="O28" s="310"/>
    </row>
    <row r="29" spans="1:15">
      <c r="A29" s="318"/>
      <c r="B29" s="319"/>
      <c r="C29" s="16"/>
      <c r="D29" s="16"/>
      <c r="E29" s="16"/>
      <c r="F29" s="16"/>
      <c r="G29" s="16"/>
      <c r="H29" s="16"/>
      <c r="I29" s="16"/>
      <c r="J29" s="16"/>
      <c r="K29" s="12"/>
      <c r="L29" s="12"/>
      <c r="M29" s="12"/>
      <c r="N29" s="12"/>
      <c r="O29" s="310"/>
    </row>
    <row r="30" spans="1:15">
      <c r="A30" s="318"/>
      <c r="B30" s="322" t="s">
        <v>49</v>
      </c>
      <c r="C30" s="20"/>
      <c r="D30" s="20"/>
      <c r="E30" s="20"/>
      <c r="F30" s="20"/>
      <c r="G30" s="20"/>
      <c r="H30" s="20"/>
      <c r="I30" s="20"/>
      <c r="J30" s="20"/>
      <c r="K30" s="321">
        <f>K23+K24+K25+K26+K27+K28</f>
        <v>4.0679999999999996</v>
      </c>
      <c r="L30" s="321">
        <f>L23+L24+L25+L26+L27+L28</f>
        <v>3.9569999999999999</v>
      </c>
      <c r="M30" s="321">
        <f>M23+M24+M25+M26+M27+M28</f>
        <v>3.0460000000000003</v>
      </c>
      <c r="N30" s="321">
        <f>N23+N24+N25+N26+N27+N28</f>
        <v>2.246</v>
      </c>
      <c r="O30" s="310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323"/>
      <c r="L31" s="323"/>
      <c r="M31" s="323"/>
      <c r="N31" s="323"/>
      <c r="O31" s="310"/>
    </row>
    <row r="32" spans="1: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10"/>
    </row>
    <row r="33" spans="1: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324"/>
      <c r="M33" s="21"/>
      <c r="N33" s="21"/>
      <c r="O33" s="310"/>
    </row>
    <row r="34" spans="1:15">
      <c r="A34" s="21"/>
      <c r="B34" s="21"/>
      <c r="C34" s="21"/>
      <c r="D34" s="21"/>
      <c r="E34" s="21"/>
      <c r="F34" s="21"/>
      <c r="G34" s="21"/>
      <c r="H34" s="325"/>
      <c r="I34" s="21"/>
      <c r="J34" s="21"/>
      <c r="K34" s="21"/>
      <c r="L34" s="21"/>
      <c r="M34" s="21"/>
      <c r="N34" s="21"/>
      <c r="O34" s="310"/>
    </row>
    <row r="35" spans="1: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10"/>
    </row>
    <row r="36" spans="1:15">
      <c r="A36" s="21"/>
      <c r="B36" s="21"/>
      <c r="C36" s="21"/>
      <c r="D36" s="21"/>
      <c r="E36" s="21"/>
      <c r="F36" s="325"/>
      <c r="G36" s="21"/>
      <c r="H36" s="21"/>
      <c r="I36" s="21"/>
      <c r="J36" s="21"/>
      <c r="K36" s="21"/>
      <c r="L36" s="21"/>
      <c r="M36" s="21"/>
      <c r="N36" s="21"/>
      <c r="O36" s="310"/>
    </row>
    <row r="37" spans="1:15">
      <c r="A37" t="s">
        <v>19</v>
      </c>
      <c r="B37" s="21"/>
      <c r="C37" s="21"/>
      <c r="D37" s="21"/>
      <c r="E37" s="21"/>
      <c r="F37" t="s">
        <v>20</v>
      </c>
      <c r="G37" s="21"/>
      <c r="H37" s="21"/>
      <c r="I37" s="21"/>
      <c r="J37" s="21"/>
      <c r="K37" s="21"/>
      <c r="L37" s="21"/>
      <c r="M37" s="21"/>
      <c r="N37" s="21"/>
      <c r="O37" s="310"/>
    </row>
    <row r="38" spans="1: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10"/>
    </row>
    <row r="39" spans="1: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10"/>
    </row>
    <row r="40" spans="1:15">
      <c r="A40" s="326"/>
      <c r="B40" s="32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10"/>
    </row>
    <row r="41" spans="1:1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</row>
    <row r="42" spans="1:1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</row>
    <row r="43" spans="1:1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</row>
    <row r="44" spans="1:1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B17" sqref="B17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10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10"/>
    </row>
    <row r="3" spans="1:17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10"/>
    </row>
    <row r="4" spans="1:17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10"/>
    </row>
    <row r="5" spans="1:17" s="312" customFormat="1" ht="15.75">
      <c r="A5" s="475" t="s">
        <v>154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311"/>
      <c r="P5" s="311"/>
      <c r="Q5" s="311"/>
    </row>
    <row r="6" spans="1:17" s="312" customFormat="1" ht="15.75">
      <c r="A6" s="475" t="s">
        <v>155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</row>
    <row r="7" spans="1:17" s="313" customForma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10"/>
    </row>
    <row r="8" spans="1:17" s="313" customFormat="1" ht="15.75" customHeight="1">
      <c r="A8" s="478" t="s">
        <v>156</v>
      </c>
      <c r="B8" s="478" t="s">
        <v>157</v>
      </c>
      <c r="C8" s="480" t="s">
        <v>158</v>
      </c>
      <c r="D8" s="481"/>
      <c r="E8" s="480" t="s">
        <v>159</v>
      </c>
      <c r="F8" s="481"/>
      <c r="G8" s="480" t="s">
        <v>160</v>
      </c>
      <c r="H8" s="481"/>
      <c r="I8" s="480" t="s">
        <v>161</v>
      </c>
      <c r="J8" s="481"/>
      <c r="K8" s="480" t="s">
        <v>162</v>
      </c>
      <c r="L8" s="482"/>
      <c r="M8" s="482"/>
      <c r="N8" s="481"/>
      <c r="O8" s="310"/>
    </row>
    <row r="9" spans="1:17" s="313" customFormat="1" ht="12.75" customHeight="1">
      <c r="A9" s="479"/>
      <c r="B9" s="479"/>
      <c r="C9" s="314" t="s">
        <v>163</v>
      </c>
      <c r="D9" s="314" t="s">
        <v>58</v>
      </c>
      <c r="E9" s="314" t="s">
        <v>163</v>
      </c>
      <c r="F9" s="314" t="s">
        <v>58</v>
      </c>
      <c r="G9" s="314" t="s">
        <v>163</v>
      </c>
      <c r="H9" s="314" t="s">
        <v>58</v>
      </c>
      <c r="I9" s="314" t="s">
        <v>163</v>
      </c>
      <c r="J9" s="314" t="s">
        <v>58</v>
      </c>
      <c r="K9" s="314" t="s">
        <v>180</v>
      </c>
      <c r="L9" s="314" t="s">
        <v>181</v>
      </c>
      <c r="M9" s="314" t="s">
        <v>182</v>
      </c>
      <c r="N9" s="314" t="s">
        <v>183</v>
      </c>
      <c r="O9" s="310"/>
    </row>
    <row r="10" spans="1:17">
      <c r="A10" s="315" t="s">
        <v>164</v>
      </c>
      <c r="B10" s="316" t="s">
        <v>165</v>
      </c>
      <c r="C10" s="314" t="s">
        <v>166</v>
      </c>
      <c r="D10" s="314" t="s">
        <v>166</v>
      </c>
      <c r="E10" s="314" t="s">
        <v>166</v>
      </c>
      <c r="F10" s="314" t="s">
        <v>166</v>
      </c>
      <c r="G10" s="16">
        <v>49.1</v>
      </c>
      <c r="H10" s="16">
        <v>15</v>
      </c>
      <c r="I10" s="314" t="s">
        <v>166</v>
      </c>
      <c r="J10" s="314" t="s">
        <v>166</v>
      </c>
      <c r="K10" s="12">
        <v>2.8000000000000001E-2</v>
      </c>
      <c r="L10" s="12">
        <v>2.7E-2</v>
      </c>
      <c r="M10" s="12">
        <v>3.9E-2</v>
      </c>
      <c r="N10" s="12">
        <v>5.3999999999999999E-2</v>
      </c>
      <c r="O10" s="310"/>
    </row>
    <row r="11" spans="1:17">
      <c r="A11" s="317" t="s">
        <v>167</v>
      </c>
      <c r="B11" s="316" t="s">
        <v>168</v>
      </c>
      <c r="C11" s="314" t="s">
        <v>166</v>
      </c>
      <c r="D11" s="314" t="s">
        <v>166</v>
      </c>
      <c r="E11" s="314" t="s">
        <v>166</v>
      </c>
      <c r="F11" s="314" t="s">
        <v>166</v>
      </c>
      <c r="G11" s="16">
        <v>49.1</v>
      </c>
      <c r="H11" s="16">
        <v>15</v>
      </c>
      <c r="I11" s="314" t="s">
        <v>166</v>
      </c>
      <c r="J11" s="314" t="s">
        <v>166</v>
      </c>
      <c r="K11" s="12">
        <v>2.5999999999999999E-2</v>
      </c>
      <c r="L11" s="12">
        <v>2.8000000000000001E-2</v>
      </c>
      <c r="M11" s="12">
        <v>4.4999999999999998E-2</v>
      </c>
      <c r="N11" s="12">
        <v>6.0999999999999999E-2</v>
      </c>
      <c r="O11" s="310"/>
    </row>
    <row r="12" spans="1:17">
      <c r="A12" s="317"/>
      <c r="B12" s="316" t="s">
        <v>169</v>
      </c>
      <c r="C12" s="314" t="s">
        <v>166</v>
      </c>
      <c r="D12" s="314" t="s">
        <v>166</v>
      </c>
      <c r="E12" s="314" t="s">
        <v>166</v>
      </c>
      <c r="F12" s="314" t="s">
        <v>166</v>
      </c>
      <c r="G12" s="16">
        <v>49.1</v>
      </c>
      <c r="H12" s="16">
        <v>15</v>
      </c>
      <c r="I12" s="314" t="s">
        <v>166</v>
      </c>
      <c r="J12" s="314" t="s">
        <v>166</v>
      </c>
      <c r="K12" s="12">
        <f t="shared" ref="K12:M13" si="0">0*1.73*0.944*6500/1000000</f>
        <v>0</v>
      </c>
      <c r="L12" s="12">
        <f t="shared" si="0"/>
        <v>0</v>
      </c>
      <c r="M12" s="12">
        <f t="shared" si="0"/>
        <v>0</v>
      </c>
      <c r="N12" s="12">
        <v>0</v>
      </c>
      <c r="O12" s="310"/>
    </row>
    <row r="13" spans="1:17">
      <c r="A13" s="317"/>
      <c r="B13" s="316" t="s">
        <v>170</v>
      </c>
      <c r="C13" s="314" t="s">
        <v>166</v>
      </c>
      <c r="D13" s="314" t="s">
        <v>166</v>
      </c>
      <c r="E13" s="314" t="s">
        <v>166</v>
      </c>
      <c r="F13" s="314" t="s">
        <v>166</v>
      </c>
      <c r="G13" s="16">
        <v>49.1</v>
      </c>
      <c r="H13" s="16">
        <v>15</v>
      </c>
      <c r="I13" s="314" t="s">
        <v>166</v>
      </c>
      <c r="J13" s="314" t="s">
        <v>166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v>3.5000000000000003E-2</v>
      </c>
      <c r="O13" s="310"/>
    </row>
    <row r="14" spans="1:17">
      <c r="A14" s="317"/>
      <c r="B14" s="316" t="s">
        <v>113</v>
      </c>
      <c r="C14" s="314" t="s">
        <v>166</v>
      </c>
      <c r="D14" s="314" t="s">
        <v>166</v>
      </c>
      <c r="E14" s="314" t="s">
        <v>166</v>
      </c>
      <c r="F14" s="314" t="s">
        <v>166</v>
      </c>
      <c r="G14" s="16">
        <v>49.1</v>
      </c>
      <c r="H14" s="16">
        <v>15</v>
      </c>
      <c r="I14" s="314" t="s">
        <v>166</v>
      </c>
      <c r="J14" s="314" t="s">
        <v>166</v>
      </c>
      <c r="K14" s="12">
        <v>0.1</v>
      </c>
      <c r="L14" s="12">
        <v>0.10100000000000001</v>
      </c>
      <c r="M14" s="12">
        <v>0.115</v>
      </c>
      <c r="N14" s="12">
        <v>0.191</v>
      </c>
      <c r="O14" s="310"/>
    </row>
    <row r="15" spans="1:17">
      <c r="A15" s="317"/>
      <c r="B15" s="316" t="s">
        <v>171</v>
      </c>
      <c r="C15" s="314" t="s">
        <v>166</v>
      </c>
      <c r="D15" s="314" t="s">
        <v>166</v>
      </c>
      <c r="E15" s="314" t="s">
        <v>166</v>
      </c>
      <c r="F15" s="314" t="s">
        <v>166</v>
      </c>
      <c r="G15" s="16">
        <v>49.1</v>
      </c>
      <c r="H15" s="16">
        <v>15</v>
      </c>
      <c r="I15" s="314" t="s">
        <v>166</v>
      </c>
      <c r="J15" s="314" t="s">
        <v>166</v>
      </c>
      <c r="K15" s="12">
        <v>8.8999999999999996E-2</v>
      </c>
      <c r="L15" s="12">
        <v>7.8E-2</v>
      </c>
      <c r="M15" s="12">
        <v>3.4000000000000002E-2</v>
      </c>
      <c r="N15" s="12">
        <v>0.16400000000000001</v>
      </c>
      <c r="O15" s="310"/>
    </row>
    <row r="16" spans="1:17">
      <c r="A16" s="317"/>
      <c r="B16" s="316" t="s">
        <v>184</v>
      </c>
      <c r="C16" s="314" t="s">
        <v>166</v>
      </c>
      <c r="D16" s="314" t="s">
        <v>166</v>
      </c>
      <c r="E16" s="314" t="s">
        <v>166</v>
      </c>
      <c r="F16" s="314" t="s">
        <v>166</v>
      </c>
      <c r="G16" s="16">
        <v>49.1</v>
      </c>
      <c r="H16" s="16">
        <v>15</v>
      </c>
      <c r="I16" s="314" t="s">
        <v>166</v>
      </c>
      <c r="J16" s="314" t="s">
        <v>166</v>
      </c>
      <c r="K16" s="12">
        <f>0*1.73*0.944*6500/1000000</f>
        <v>0</v>
      </c>
      <c r="L16" s="12">
        <f>0*1.73*0.944*6500/1000000</f>
        <v>0</v>
      </c>
      <c r="M16" s="12">
        <v>0.11</v>
      </c>
      <c r="N16" s="12">
        <v>0.41499999999999998</v>
      </c>
      <c r="O16" s="310"/>
    </row>
    <row r="17" spans="1:15">
      <c r="A17" s="317"/>
      <c r="B17" s="316" t="s">
        <v>185</v>
      </c>
      <c r="C17" s="314" t="s">
        <v>166</v>
      </c>
      <c r="D17" s="314" t="s">
        <v>166</v>
      </c>
      <c r="E17" s="314" t="s">
        <v>166</v>
      </c>
      <c r="F17" s="314" t="s">
        <v>166</v>
      </c>
      <c r="G17" s="16">
        <v>49.1</v>
      </c>
      <c r="H17" s="16">
        <v>15</v>
      </c>
      <c r="I17" s="314" t="s">
        <v>166</v>
      </c>
      <c r="J17" s="314" t="s">
        <v>166</v>
      </c>
      <c r="K17" s="12">
        <f>0*1.73*0.944*6500/1000000</f>
        <v>0</v>
      </c>
      <c r="L17" s="12">
        <v>0</v>
      </c>
      <c r="M17" s="12">
        <v>0</v>
      </c>
      <c r="N17" s="12">
        <v>0</v>
      </c>
      <c r="O17" s="310"/>
    </row>
    <row r="18" spans="1:15">
      <c r="A18" s="317"/>
      <c r="B18" s="316" t="s">
        <v>174</v>
      </c>
      <c r="C18" s="314" t="s">
        <v>166</v>
      </c>
      <c r="D18" s="314" t="s">
        <v>166</v>
      </c>
      <c r="E18" s="314" t="s">
        <v>166</v>
      </c>
      <c r="F18" s="314" t="s">
        <v>166</v>
      </c>
      <c r="G18" s="16">
        <v>49.1</v>
      </c>
      <c r="H18" s="16">
        <v>15</v>
      </c>
      <c r="I18" s="314" t="s">
        <v>166</v>
      </c>
      <c r="J18" s="314" t="s">
        <v>166</v>
      </c>
      <c r="K18" s="12">
        <v>0</v>
      </c>
      <c r="L18" s="12">
        <v>0</v>
      </c>
      <c r="M18" s="12">
        <v>0</v>
      </c>
      <c r="N18" s="12">
        <v>0</v>
      </c>
      <c r="O18" s="310"/>
    </row>
    <row r="19" spans="1:15">
      <c r="A19" s="317"/>
      <c r="B19" s="316" t="s">
        <v>175</v>
      </c>
      <c r="C19" s="314" t="s">
        <v>166</v>
      </c>
      <c r="D19" s="314" t="s">
        <v>166</v>
      </c>
      <c r="E19" s="314" t="s">
        <v>166</v>
      </c>
      <c r="F19" s="314" t="s">
        <v>166</v>
      </c>
      <c r="G19" s="16">
        <v>49.1</v>
      </c>
      <c r="H19" s="16">
        <v>15</v>
      </c>
      <c r="I19" s="314" t="s">
        <v>166</v>
      </c>
      <c r="J19" s="314" t="s">
        <v>166</v>
      </c>
      <c r="K19" s="12">
        <v>1.2999999999999999E-2</v>
      </c>
      <c r="L19" s="12">
        <v>1.2999999999999999E-2</v>
      </c>
      <c r="M19" s="12">
        <v>1.2999999999999999E-2</v>
      </c>
      <c r="N19" s="12">
        <v>1.2999999999999999E-2</v>
      </c>
      <c r="O19" s="310"/>
    </row>
    <row r="20" spans="1:15">
      <c r="A20" s="318"/>
      <c r="B20" s="319"/>
      <c r="C20" s="314"/>
      <c r="D20" s="314"/>
      <c r="E20" s="16"/>
      <c r="F20" s="16"/>
      <c r="G20" s="16"/>
      <c r="H20" s="16"/>
      <c r="I20" s="314"/>
      <c r="J20" s="314"/>
      <c r="K20" s="12"/>
      <c r="L20" s="12"/>
      <c r="M20" s="12"/>
      <c r="N20" s="12"/>
      <c r="O20" s="310"/>
    </row>
    <row r="21" spans="1:15">
      <c r="A21" s="16"/>
      <c r="B21" s="320" t="s">
        <v>49</v>
      </c>
      <c r="C21" s="314"/>
      <c r="D21" s="314"/>
      <c r="E21" s="20"/>
      <c r="F21" s="20"/>
      <c r="G21" s="20"/>
      <c r="H21" s="20"/>
      <c r="I21" s="314"/>
      <c r="J21" s="314"/>
      <c r="K21" s="321">
        <f>K10+K11+K12+K13+K14+K15+K16+K17+K18+K19</f>
        <v>0.25600000000000001</v>
      </c>
      <c r="L21" s="321">
        <f>L10+L11+L12+L13+L14+L15+L16+L17+L18+L19</f>
        <v>0.247</v>
      </c>
      <c r="M21" s="321">
        <f>M10+M11+M12+M13+M14+M15+M16+M17+M18+M19</f>
        <v>0.35600000000000004</v>
      </c>
      <c r="N21" s="321">
        <f>N10+N11+N12+N13+N14+N15+N16+N17+N18+N19</f>
        <v>0.93299999999999994</v>
      </c>
      <c r="O21" s="310"/>
    </row>
    <row r="22" spans="1:15">
      <c r="A22" s="315"/>
      <c r="B22" s="320"/>
      <c r="C22" s="314"/>
      <c r="D22" s="314"/>
      <c r="E22" s="20"/>
      <c r="F22" s="20"/>
      <c r="G22" s="20"/>
      <c r="H22" s="20"/>
      <c r="I22" s="314"/>
      <c r="J22" s="314"/>
      <c r="K22" s="321"/>
      <c r="L22" s="321"/>
      <c r="M22" s="321"/>
      <c r="N22" s="321"/>
      <c r="O22" s="310"/>
    </row>
    <row r="23" spans="1:15">
      <c r="A23" s="315" t="s">
        <v>176</v>
      </c>
      <c r="B23" s="316" t="s">
        <v>144</v>
      </c>
      <c r="C23" s="314" t="s">
        <v>166</v>
      </c>
      <c r="D23" s="314" t="s">
        <v>166</v>
      </c>
      <c r="E23" s="16">
        <v>46.6</v>
      </c>
      <c r="F23" s="16">
        <v>0.3</v>
      </c>
      <c r="G23" s="16">
        <v>48.7</v>
      </c>
      <c r="H23" s="16">
        <v>65</v>
      </c>
      <c r="I23" s="314" t="s">
        <v>166</v>
      </c>
      <c r="J23" s="314" t="s">
        <v>166</v>
      </c>
      <c r="K23" s="12">
        <v>1E-3</v>
      </c>
      <c r="L23" s="12">
        <v>1E-3</v>
      </c>
      <c r="M23" s="12">
        <v>1E-3</v>
      </c>
      <c r="N23" s="12">
        <v>1E-3</v>
      </c>
      <c r="O23" s="310"/>
    </row>
    <row r="24" spans="1:15">
      <c r="A24" s="317" t="s">
        <v>177</v>
      </c>
      <c r="B24" s="316" t="s">
        <v>178</v>
      </c>
      <c r="C24" s="314" t="s">
        <v>166</v>
      </c>
      <c r="D24" s="314" t="s">
        <v>166</v>
      </c>
      <c r="E24" s="16">
        <v>46.6</v>
      </c>
      <c r="F24" s="16">
        <v>0.3</v>
      </c>
      <c r="G24" s="16">
        <v>48.7</v>
      </c>
      <c r="H24" s="16">
        <v>65</v>
      </c>
      <c r="I24" s="314" t="s">
        <v>166</v>
      </c>
      <c r="J24" s="314" t="s">
        <v>166</v>
      </c>
      <c r="K24" s="12">
        <v>1.3979999999999999</v>
      </c>
      <c r="L24" s="12">
        <v>1.153</v>
      </c>
      <c r="M24" s="12">
        <v>0.78300000000000003</v>
      </c>
      <c r="N24" s="12">
        <v>0.78200000000000003</v>
      </c>
      <c r="O24" s="310"/>
    </row>
    <row r="25" spans="1:15">
      <c r="A25" s="317"/>
      <c r="B25" s="316" t="s">
        <v>179</v>
      </c>
      <c r="C25" s="314" t="s">
        <v>166</v>
      </c>
      <c r="D25" s="314" t="s">
        <v>166</v>
      </c>
      <c r="E25" s="16">
        <v>46.6</v>
      </c>
      <c r="F25" s="16">
        <v>0.3</v>
      </c>
      <c r="G25" s="16">
        <v>48.7</v>
      </c>
      <c r="H25" s="16">
        <v>65</v>
      </c>
      <c r="I25" s="314" t="s">
        <v>166</v>
      </c>
      <c r="J25" s="314" t="s">
        <v>166</v>
      </c>
      <c r="K25" s="12">
        <v>6.9000000000000006E-2</v>
      </c>
      <c r="L25" s="12">
        <v>7.0000000000000007E-2</v>
      </c>
      <c r="M25" s="12">
        <v>6.9000000000000006E-2</v>
      </c>
      <c r="N25" s="12">
        <v>9.1999999999999998E-2</v>
      </c>
      <c r="O25" s="310"/>
    </row>
    <row r="26" spans="1:15">
      <c r="A26" s="317"/>
      <c r="B26" s="316" t="s">
        <v>148</v>
      </c>
      <c r="C26" s="314" t="s">
        <v>166</v>
      </c>
      <c r="D26" s="314" t="s">
        <v>166</v>
      </c>
      <c r="E26" s="16">
        <v>46.6</v>
      </c>
      <c r="F26" s="16">
        <v>0.3</v>
      </c>
      <c r="G26" s="16">
        <v>48.7</v>
      </c>
      <c r="H26" s="16">
        <v>65</v>
      </c>
      <c r="I26" s="314" t="s">
        <v>166</v>
      </c>
      <c r="J26" s="314" t="s">
        <v>166</v>
      </c>
      <c r="K26" s="12">
        <v>0.156</v>
      </c>
      <c r="L26" s="12">
        <v>0.189</v>
      </c>
      <c r="M26" s="12">
        <v>0.188</v>
      </c>
      <c r="N26" s="12">
        <v>0.16300000000000001</v>
      </c>
      <c r="O26" s="310"/>
    </row>
    <row r="27" spans="1:15">
      <c r="A27" s="317"/>
      <c r="B27" s="316" t="s">
        <v>137</v>
      </c>
      <c r="C27" s="314" t="s">
        <v>166</v>
      </c>
      <c r="D27" s="314" t="s">
        <v>166</v>
      </c>
      <c r="E27" s="16">
        <v>46.6</v>
      </c>
      <c r="F27" s="16">
        <v>0.3</v>
      </c>
      <c r="G27" s="16">
        <v>48.7</v>
      </c>
      <c r="H27" s="16">
        <v>65</v>
      </c>
      <c r="I27" s="314" t="s">
        <v>166</v>
      </c>
      <c r="J27" s="314" t="s">
        <v>166</v>
      </c>
      <c r="K27" s="12">
        <v>0.434</v>
      </c>
      <c r="L27" s="12">
        <v>0.214</v>
      </c>
      <c r="M27" s="12">
        <v>2.9000000000000001E-2</v>
      </c>
      <c r="N27" s="12">
        <v>2.9000000000000001E-2</v>
      </c>
      <c r="O27" s="310"/>
    </row>
    <row r="28" spans="1:15">
      <c r="A28" s="317"/>
      <c r="B28" s="316" t="s">
        <v>145</v>
      </c>
      <c r="C28" s="314" t="s">
        <v>166</v>
      </c>
      <c r="D28" s="314" t="s">
        <v>166</v>
      </c>
      <c r="E28" s="16">
        <v>46.6</v>
      </c>
      <c r="F28" s="16">
        <v>0.3</v>
      </c>
      <c r="G28" s="16">
        <v>48.7</v>
      </c>
      <c r="H28" s="16">
        <v>65</v>
      </c>
      <c r="I28" s="314" t="s">
        <v>166</v>
      </c>
      <c r="J28" s="314" t="s">
        <v>166</v>
      </c>
      <c r="K28" s="12">
        <v>1E-3</v>
      </c>
      <c r="L28" s="12">
        <v>1E-3</v>
      </c>
      <c r="M28" s="12">
        <v>1E-3</v>
      </c>
      <c r="N28" s="12">
        <v>1E-3</v>
      </c>
      <c r="O28" s="310"/>
    </row>
    <row r="29" spans="1:15">
      <c r="A29" s="318"/>
      <c r="B29" s="319"/>
      <c r="C29" s="16"/>
      <c r="D29" s="16"/>
      <c r="E29" s="16"/>
      <c r="F29" s="16"/>
      <c r="G29" s="16"/>
      <c r="H29" s="16"/>
      <c r="I29" s="16"/>
      <c r="J29" s="16"/>
      <c r="K29" s="12"/>
      <c r="L29" s="12"/>
      <c r="M29" s="12"/>
      <c r="N29" s="12"/>
      <c r="O29" s="310"/>
    </row>
    <row r="30" spans="1:15">
      <c r="A30" s="318"/>
      <c r="B30" s="322" t="s">
        <v>49</v>
      </c>
      <c r="C30" s="20"/>
      <c r="D30" s="20"/>
      <c r="E30" s="20"/>
      <c r="F30" s="20"/>
      <c r="G30" s="20"/>
      <c r="H30" s="20"/>
      <c r="I30" s="20"/>
      <c r="J30" s="20"/>
      <c r="K30" s="321">
        <f>K23+K24+K25+K26+K27+K28</f>
        <v>2.0589999999999997</v>
      </c>
      <c r="L30" s="321">
        <f>L23+L24+L25+L26+L27+L28</f>
        <v>1.6279999999999999</v>
      </c>
      <c r="M30" s="321">
        <f>M23+M24+M25+M26+M27+M28</f>
        <v>1.0709999999999997</v>
      </c>
      <c r="N30" s="321">
        <f>N23+N24+N25+N26+N27+N28</f>
        <v>1.0679999999999998</v>
      </c>
      <c r="O30" s="310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323"/>
      <c r="L31" s="323"/>
      <c r="M31" s="323"/>
      <c r="N31" s="323"/>
      <c r="O31" s="310"/>
    </row>
    <row r="32" spans="1:15">
      <c r="A32" t="s">
        <v>19</v>
      </c>
      <c r="B32" s="21"/>
      <c r="C32" s="21"/>
      <c r="D32" s="21"/>
      <c r="E32" s="21"/>
      <c r="F32" t="s">
        <v>20</v>
      </c>
      <c r="G32" s="21"/>
      <c r="H32" s="21"/>
      <c r="I32" s="21"/>
      <c r="J32" s="21"/>
      <c r="K32" s="21"/>
      <c r="L32" s="21"/>
      <c r="M32" s="21"/>
      <c r="N32" s="21"/>
      <c r="O32" s="310"/>
    </row>
    <row r="33" spans="1: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10"/>
    </row>
    <row r="34" spans="1:15">
      <c r="A34" s="326"/>
      <c r="B34" s="32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10"/>
    </row>
    <row r="35" spans="1: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</row>
    <row r="36" spans="1: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</row>
    <row r="37" spans="1:1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</row>
    <row r="38" spans="1:1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A7" sqref="A7"/>
    </sheetView>
  </sheetViews>
  <sheetFormatPr defaultRowHeight="12.75"/>
  <cols>
    <col min="1" max="1" width="13.5703125" customWidth="1"/>
    <col min="2" max="2" width="28.85546875" customWidth="1"/>
    <col min="3" max="14" width="7.7109375" customWidth="1"/>
  </cols>
  <sheetData>
    <row r="1" spans="1:17">
      <c r="A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10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10"/>
    </row>
    <row r="3" spans="1:17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10"/>
    </row>
    <row r="4" spans="1:17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10"/>
    </row>
    <row r="5" spans="1:17" s="312" customFormat="1" ht="15.75">
      <c r="A5" s="475" t="s">
        <v>154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311"/>
      <c r="P5" s="311"/>
      <c r="Q5" s="311"/>
    </row>
    <row r="6" spans="1:17" s="312" customFormat="1" ht="15.75">
      <c r="A6" s="475" t="s">
        <v>155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</row>
    <row r="7" spans="1:17" s="313" customForma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10"/>
    </row>
    <row r="8" spans="1:17" s="313" customFormat="1" ht="15.75" customHeight="1">
      <c r="A8" s="478" t="s">
        <v>156</v>
      </c>
      <c r="B8" s="478" t="s">
        <v>157</v>
      </c>
      <c r="C8" s="480" t="s">
        <v>158</v>
      </c>
      <c r="D8" s="481"/>
      <c r="E8" s="480" t="s">
        <v>159</v>
      </c>
      <c r="F8" s="481"/>
      <c r="G8" s="480" t="s">
        <v>160</v>
      </c>
      <c r="H8" s="481"/>
      <c r="I8" s="480" t="s">
        <v>161</v>
      </c>
      <c r="J8" s="481"/>
      <c r="K8" s="480" t="s">
        <v>162</v>
      </c>
      <c r="L8" s="482"/>
      <c r="M8" s="482"/>
      <c r="N8" s="481"/>
      <c r="O8" s="310"/>
    </row>
    <row r="9" spans="1:17" s="313" customFormat="1" ht="12.75" customHeight="1">
      <c r="A9" s="479"/>
      <c r="B9" s="479"/>
      <c r="C9" s="314" t="s">
        <v>163</v>
      </c>
      <c r="D9" s="314" t="s">
        <v>58</v>
      </c>
      <c r="E9" s="314" t="s">
        <v>163</v>
      </c>
      <c r="F9" s="314" t="s">
        <v>58</v>
      </c>
      <c r="G9" s="314" t="s">
        <v>163</v>
      </c>
      <c r="H9" s="314" t="s">
        <v>58</v>
      </c>
      <c r="I9" s="314" t="s">
        <v>163</v>
      </c>
      <c r="J9" s="314" t="s">
        <v>58</v>
      </c>
      <c r="K9" s="314" t="s">
        <v>186</v>
      </c>
      <c r="L9" s="314" t="s">
        <v>187</v>
      </c>
      <c r="M9" s="314" t="s">
        <v>188</v>
      </c>
      <c r="N9" s="314" t="s">
        <v>189</v>
      </c>
      <c r="O9" s="310"/>
    </row>
    <row r="10" spans="1:17">
      <c r="A10" s="315" t="s">
        <v>164</v>
      </c>
      <c r="B10" s="316" t="s">
        <v>165</v>
      </c>
      <c r="C10" s="314" t="s">
        <v>166</v>
      </c>
      <c r="D10" s="314" t="s">
        <v>166</v>
      </c>
      <c r="E10" s="314" t="s">
        <v>166</v>
      </c>
      <c r="F10" s="314" t="s">
        <v>166</v>
      </c>
      <c r="G10" s="16">
        <v>49.1</v>
      </c>
      <c r="H10" s="16">
        <v>15</v>
      </c>
      <c r="I10" s="314" t="s">
        <v>166</v>
      </c>
      <c r="J10" s="314" t="s">
        <v>166</v>
      </c>
      <c r="K10" s="12">
        <v>5.0999999999999997E-2</v>
      </c>
      <c r="L10" s="12">
        <v>6.4000000000000001E-2</v>
      </c>
      <c r="M10" s="12">
        <v>6.4000000000000001E-2</v>
      </c>
      <c r="N10" s="12">
        <v>6.4000000000000001E-2</v>
      </c>
      <c r="O10" s="310"/>
    </row>
    <row r="11" spans="1:17">
      <c r="A11" s="317" t="s">
        <v>167</v>
      </c>
      <c r="B11" s="316" t="s">
        <v>168</v>
      </c>
      <c r="C11" s="314" t="s">
        <v>166</v>
      </c>
      <c r="D11" s="314" t="s">
        <v>166</v>
      </c>
      <c r="E11" s="314" t="s">
        <v>166</v>
      </c>
      <c r="F11" s="314" t="s">
        <v>166</v>
      </c>
      <c r="G11" s="16">
        <v>49.1</v>
      </c>
      <c r="H11" s="16">
        <v>15</v>
      </c>
      <c r="I11" s="314" t="s">
        <v>166</v>
      </c>
      <c r="J11" s="314" t="s">
        <v>166</v>
      </c>
      <c r="K11" s="12">
        <v>6.3E-2</v>
      </c>
      <c r="L11" s="12">
        <v>6.2E-2</v>
      </c>
      <c r="M11" s="12">
        <v>6.4000000000000001E-2</v>
      </c>
      <c r="N11" s="12">
        <v>6.7000000000000004E-2</v>
      </c>
      <c r="O11" s="310"/>
    </row>
    <row r="12" spans="1:17">
      <c r="A12" s="317"/>
      <c r="B12" s="316" t="s">
        <v>169</v>
      </c>
      <c r="C12" s="314" t="s">
        <v>166</v>
      </c>
      <c r="D12" s="314" t="s">
        <v>166</v>
      </c>
      <c r="E12" s="314" t="s">
        <v>166</v>
      </c>
      <c r="F12" s="314" t="s">
        <v>166</v>
      </c>
      <c r="G12" s="16">
        <v>49.1</v>
      </c>
      <c r="H12" s="16">
        <v>15</v>
      </c>
      <c r="I12" s="314" t="s">
        <v>166</v>
      </c>
      <c r="J12" s="314" t="s">
        <v>166</v>
      </c>
      <c r="K12" s="12">
        <v>0</v>
      </c>
      <c r="L12" s="12">
        <v>0</v>
      </c>
      <c r="M12" s="12">
        <v>0</v>
      </c>
      <c r="N12" s="12">
        <v>0</v>
      </c>
      <c r="O12" s="310"/>
    </row>
    <row r="13" spans="1:17">
      <c r="A13" s="317"/>
      <c r="B13" s="316" t="s">
        <v>170</v>
      </c>
      <c r="C13" s="314" t="s">
        <v>166</v>
      </c>
      <c r="D13" s="314" t="s">
        <v>166</v>
      </c>
      <c r="E13" s="314" t="s">
        <v>166</v>
      </c>
      <c r="F13" s="314" t="s">
        <v>166</v>
      </c>
      <c r="G13" s="16">
        <v>49.1</v>
      </c>
      <c r="H13" s="16">
        <v>15</v>
      </c>
      <c r="I13" s="314" t="s">
        <v>166</v>
      </c>
      <c r="J13" s="314" t="s">
        <v>166</v>
      </c>
      <c r="K13" s="12">
        <v>4.3999999999999997E-2</v>
      </c>
      <c r="L13" s="12">
        <v>0.221</v>
      </c>
      <c r="M13" s="12">
        <v>0.13100000000000001</v>
      </c>
      <c r="N13" s="12">
        <v>0.20399999999999999</v>
      </c>
      <c r="O13" s="310"/>
    </row>
    <row r="14" spans="1:17">
      <c r="A14" s="317"/>
      <c r="B14" s="316" t="s">
        <v>113</v>
      </c>
      <c r="C14" s="314" t="s">
        <v>166</v>
      </c>
      <c r="D14" s="314" t="s">
        <v>166</v>
      </c>
      <c r="E14" s="314" t="s">
        <v>166</v>
      </c>
      <c r="F14" s="314" t="s">
        <v>166</v>
      </c>
      <c r="G14" s="16">
        <v>49.1</v>
      </c>
      <c r="H14" s="16">
        <v>15</v>
      </c>
      <c r="I14" s="314" t="s">
        <v>166</v>
      </c>
      <c r="J14" s="314" t="s">
        <v>166</v>
      </c>
      <c r="K14" s="12">
        <v>0.224</v>
      </c>
      <c r="L14" s="12">
        <v>0.187</v>
      </c>
      <c r="M14" s="12">
        <v>0.21099999999999999</v>
      </c>
      <c r="N14" s="12">
        <v>0.18</v>
      </c>
      <c r="O14" s="310"/>
    </row>
    <row r="15" spans="1:17">
      <c r="A15" s="317"/>
      <c r="B15" s="316" t="s">
        <v>171</v>
      </c>
      <c r="C15" s="314" t="s">
        <v>166</v>
      </c>
      <c r="D15" s="314" t="s">
        <v>166</v>
      </c>
      <c r="E15" s="314" t="s">
        <v>166</v>
      </c>
      <c r="F15" s="314" t="s">
        <v>166</v>
      </c>
      <c r="G15" s="16">
        <v>49.1</v>
      </c>
      <c r="H15" s="16">
        <v>15</v>
      </c>
      <c r="I15" s="314" t="s">
        <v>166</v>
      </c>
      <c r="J15" s="314" t="s">
        <v>166</v>
      </c>
      <c r="K15" s="12">
        <v>0.216</v>
      </c>
      <c r="L15" s="12">
        <v>0.158</v>
      </c>
      <c r="M15" s="12">
        <v>0.23599999999999999</v>
      </c>
      <c r="N15" s="12">
        <v>0.14899999999999999</v>
      </c>
      <c r="O15" s="310"/>
    </row>
    <row r="16" spans="1:17">
      <c r="A16" s="317"/>
      <c r="B16" s="316" t="s">
        <v>172</v>
      </c>
      <c r="C16" s="314" t="s">
        <v>166</v>
      </c>
      <c r="D16" s="314" t="s">
        <v>166</v>
      </c>
      <c r="E16" s="314" t="s">
        <v>166</v>
      </c>
      <c r="F16" s="314" t="s">
        <v>166</v>
      </c>
      <c r="G16" s="16">
        <v>49.1</v>
      </c>
      <c r="H16" s="16">
        <v>15</v>
      </c>
      <c r="I16" s="314" t="s">
        <v>166</v>
      </c>
      <c r="J16" s="314" t="s">
        <v>166</v>
      </c>
      <c r="K16" s="12">
        <v>0.39200000000000002</v>
      </c>
      <c r="L16" s="12">
        <v>0.51</v>
      </c>
      <c r="M16" s="12">
        <v>0.58899999999999997</v>
      </c>
      <c r="N16" s="12">
        <v>0.57699999999999996</v>
      </c>
      <c r="O16" s="310"/>
    </row>
    <row r="17" spans="1:15">
      <c r="A17" s="317"/>
      <c r="B17" s="316" t="s">
        <v>173</v>
      </c>
      <c r="C17" s="314" t="s">
        <v>166</v>
      </c>
      <c r="D17" s="314" t="s">
        <v>166</v>
      </c>
      <c r="E17" s="314" t="s">
        <v>166</v>
      </c>
      <c r="F17" s="314" t="s">
        <v>166</v>
      </c>
      <c r="G17" s="16">
        <v>49.1</v>
      </c>
      <c r="H17" s="16">
        <v>15</v>
      </c>
      <c r="I17" s="314" t="s">
        <v>166</v>
      </c>
      <c r="J17" s="314" t="s">
        <v>166</v>
      </c>
      <c r="K17" s="12">
        <v>0</v>
      </c>
      <c r="L17" s="12">
        <v>0</v>
      </c>
      <c r="M17" s="12">
        <v>0</v>
      </c>
      <c r="N17" s="12">
        <v>0</v>
      </c>
      <c r="O17" s="310"/>
    </row>
    <row r="18" spans="1:15">
      <c r="A18" s="317"/>
      <c r="B18" s="316" t="s">
        <v>174</v>
      </c>
      <c r="C18" s="314" t="s">
        <v>166</v>
      </c>
      <c r="D18" s="314" t="s">
        <v>166</v>
      </c>
      <c r="E18" s="314" t="s">
        <v>166</v>
      </c>
      <c r="F18" s="314" t="s">
        <v>166</v>
      </c>
      <c r="G18" s="16">
        <v>49.1</v>
      </c>
      <c r="H18" s="16">
        <v>15</v>
      </c>
      <c r="I18" s="314" t="s">
        <v>166</v>
      </c>
      <c r="J18" s="314" t="s">
        <v>166</v>
      </c>
      <c r="K18" s="12">
        <v>0</v>
      </c>
      <c r="L18" s="12">
        <v>0</v>
      </c>
      <c r="M18" s="12">
        <v>0</v>
      </c>
      <c r="N18" s="12">
        <v>0</v>
      </c>
      <c r="O18" s="310"/>
    </row>
    <row r="19" spans="1:15">
      <c r="A19" s="317"/>
      <c r="B19" s="316" t="s">
        <v>175</v>
      </c>
      <c r="C19" s="314" t="s">
        <v>166</v>
      </c>
      <c r="D19" s="314" t="s">
        <v>166</v>
      </c>
      <c r="E19" s="314" t="s">
        <v>166</v>
      </c>
      <c r="F19" s="314" t="s">
        <v>166</v>
      </c>
      <c r="G19" s="16">
        <v>49.1</v>
      </c>
      <c r="H19" s="16">
        <v>15</v>
      </c>
      <c r="I19" s="314" t="s">
        <v>166</v>
      </c>
      <c r="J19" s="314" t="s">
        <v>166</v>
      </c>
      <c r="K19" s="12">
        <v>1.2999999999999999E-2</v>
      </c>
      <c r="L19" s="12">
        <v>1.2999999999999999E-2</v>
      </c>
      <c r="M19" s="12">
        <v>1.2999999999999999E-2</v>
      </c>
      <c r="N19" s="12">
        <v>1.4999999999999999E-2</v>
      </c>
      <c r="O19" s="310"/>
    </row>
    <row r="20" spans="1:15">
      <c r="A20" s="318"/>
      <c r="B20" s="319"/>
      <c r="C20" s="314"/>
      <c r="D20" s="314"/>
      <c r="E20" s="16"/>
      <c r="F20" s="16"/>
      <c r="G20" s="16"/>
      <c r="H20" s="16"/>
      <c r="I20" s="314"/>
      <c r="J20" s="314"/>
      <c r="K20" s="12"/>
      <c r="L20" s="12"/>
      <c r="M20" s="12"/>
      <c r="N20" s="12"/>
      <c r="O20" s="310"/>
    </row>
    <row r="21" spans="1:15">
      <c r="A21" s="16"/>
      <c r="B21" s="320" t="s">
        <v>49</v>
      </c>
      <c r="C21" s="314"/>
      <c r="D21" s="314"/>
      <c r="E21" s="20"/>
      <c r="F21" s="20"/>
      <c r="G21" s="20"/>
      <c r="H21" s="20"/>
      <c r="I21" s="314"/>
      <c r="J21" s="314"/>
      <c r="K21" s="321">
        <f>K10+K11+K12+K13+K14+K15+K16+K17+K18+K19</f>
        <v>1.0029999999999999</v>
      </c>
      <c r="L21" s="321">
        <f>L10+L11+L12+L13+L14+L15+L16+L17+L18+L19</f>
        <v>1.2149999999999999</v>
      </c>
      <c r="M21" s="321">
        <f>M10+M11+M12+M13+M14+M15+M16+M17+M18+M19</f>
        <v>1.3079999999999998</v>
      </c>
      <c r="N21" s="321">
        <f>N10+N11+N12+N13+N14+N15+N16+N17+N18+N19</f>
        <v>1.2559999999999998</v>
      </c>
      <c r="O21" s="310"/>
    </row>
    <row r="22" spans="1:15">
      <c r="A22" s="315"/>
      <c r="B22" s="320"/>
      <c r="C22" s="314"/>
      <c r="D22" s="314"/>
      <c r="E22" s="20"/>
      <c r="F22" s="20"/>
      <c r="G22" s="20"/>
      <c r="H22" s="20"/>
      <c r="I22" s="314"/>
      <c r="J22" s="314"/>
      <c r="K22" s="321"/>
      <c r="L22" s="321"/>
      <c r="M22" s="321"/>
      <c r="N22" s="321"/>
      <c r="O22" s="310"/>
    </row>
    <row r="23" spans="1:15">
      <c r="A23" s="315" t="s">
        <v>176</v>
      </c>
      <c r="B23" s="316" t="s">
        <v>144</v>
      </c>
      <c r="C23" s="314" t="s">
        <v>166</v>
      </c>
      <c r="D23" s="314" t="s">
        <v>166</v>
      </c>
      <c r="E23" s="16">
        <v>46.6</v>
      </c>
      <c r="F23" s="16">
        <v>0.3</v>
      </c>
      <c r="G23" s="16">
        <v>48.7</v>
      </c>
      <c r="H23" s="16">
        <v>65</v>
      </c>
      <c r="I23" s="314" t="s">
        <v>166</v>
      </c>
      <c r="J23" s="314" t="s">
        <v>166</v>
      </c>
      <c r="K23" s="12">
        <v>1E-3</v>
      </c>
      <c r="L23" s="12">
        <v>1E-3</v>
      </c>
      <c r="M23" s="12">
        <v>1E-3</v>
      </c>
      <c r="N23" s="12">
        <v>1E-3</v>
      </c>
      <c r="O23" s="310"/>
    </row>
    <row r="24" spans="1:15">
      <c r="A24" s="317" t="s">
        <v>177</v>
      </c>
      <c r="B24" s="316" t="s">
        <v>178</v>
      </c>
      <c r="C24" s="314" t="s">
        <v>166</v>
      </c>
      <c r="D24" s="314" t="s">
        <v>166</v>
      </c>
      <c r="E24" s="16">
        <v>46.6</v>
      </c>
      <c r="F24" s="16">
        <v>0.3</v>
      </c>
      <c r="G24" s="16">
        <v>48.7</v>
      </c>
      <c r="H24" s="16">
        <v>65</v>
      </c>
      <c r="I24" s="314" t="s">
        <v>166</v>
      </c>
      <c r="J24" s="314" t="s">
        <v>166</v>
      </c>
      <c r="K24" s="12">
        <v>0.80200000000000005</v>
      </c>
      <c r="L24" s="12">
        <v>0.82099999999999995</v>
      </c>
      <c r="M24" s="12">
        <v>0.85299999999999998</v>
      </c>
      <c r="N24" s="12">
        <v>0.86</v>
      </c>
      <c r="O24" s="310"/>
    </row>
    <row r="25" spans="1:15">
      <c r="A25" s="317"/>
      <c r="B25" s="316" t="s">
        <v>179</v>
      </c>
      <c r="C25" s="314" t="s">
        <v>166</v>
      </c>
      <c r="D25" s="314" t="s">
        <v>166</v>
      </c>
      <c r="E25" s="16">
        <v>46.6</v>
      </c>
      <c r="F25" s="16">
        <v>0.3</v>
      </c>
      <c r="G25" s="16">
        <v>48.7</v>
      </c>
      <c r="H25" s="16">
        <v>65</v>
      </c>
      <c r="I25" s="314" t="s">
        <v>166</v>
      </c>
      <c r="J25" s="314" t="s">
        <v>166</v>
      </c>
      <c r="K25" s="12">
        <v>0.42299999999999999</v>
      </c>
      <c r="L25" s="12">
        <v>0.56399999999999995</v>
      </c>
      <c r="M25" s="12">
        <v>0.55800000000000005</v>
      </c>
      <c r="N25" s="12">
        <v>0.57599999999999996</v>
      </c>
      <c r="O25" s="310"/>
    </row>
    <row r="26" spans="1:15">
      <c r="A26" s="317"/>
      <c r="B26" s="316" t="s">
        <v>148</v>
      </c>
      <c r="C26" s="314" t="s">
        <v>166</v>
      </c>
      <c r="D26" s="314" t="s">
        <v>166</v>
      </c>
      <c r="E26" s="16">
        <v>46.6</v>
      </c>
      <c r="F26" s="16">
        <v>0.3</v>
      </c>
      <c r="G26" s="16">
        <v>48.7</v>
      </c>
      <c r="H26" s="16">
        <v>65</v>
      </c>
      <c r="I26" s="314" t="s">
        <v>166</v>
      </c>
      <c r="J26" s="314" t="s">
        <v>166</v>
      </c>
      <c r="K26" s="12">
        <v>0.158</v>
      </c>
      <c r="L26" s="12">
        <v>0.161</v>
      </c>
      <c r="M26" s="12">
        <v>0.14899999999999999</v>
      </c>
      <c r="N26" s="12">
        <v>0.153</v>
      </c>
      <c r="O26" s="310"/>
    </row>
    <row r="27" spans="1:15">
      <c r="A27" s="317"/>
      <c r="B27" s="316" t="s">
        <v>137</v>
      </c>
      <c r="C27" s="314" t="s">
        <v>166</v>
      </c>
      <c r="D27" s="314" t="s">
        <v>166</v>
      </c>
      <c r="E27" s="16">
        <v>46.6</v>
      </c>
      <c r="F27" s="16">
        <v>0.3</v>
      </c>
      <c r="G27" s="16">
        <v>48.7</v>
      </c>
      <c r="H27" s="16">
        <v>65</v>
      </c>
      <c r="I27" s="314" t="s">
        <v>166</v>
      </c>
      <c r="J27" s="314" t="s">
        <v>166</v>
      </c>
      <c r="K27" s="12">
        <v>1.7999999999999999E-2</v>
      </c>
      <c r="L27" s="12">
        <v>0</v>
      </c>
      <c r="M27" s="12">
        <v>0</v>
      </c>
      <c r="N27" s="12">
        <v>0</v>
      </c>
      <c r="O27" s="310"/>
    </row>
    <row r="28" spans="1:15">
      <c r="A28" s="317"/>
      <c r="B28" s="316" t="s">
        <v>190</v>
      </c>
      <c r="C28" s="314" t="s">
        <v>166</v>
      </c>
      <c r="D28" s="314" t="s">
        <v>166</v>
      </c>
      <c r="E28" s="16">
        <v>46.6</v>
      </c>
      <c r="F28" s="16">
        <v>0.3</v>
      </c>
      <c r="G28" s="16">
        <v>48.7</v>
      </c>
      <c r="H28" s="16">
        <v>65</v>
      </c>
      <c r="I28" s="314" t="s">
        <v>166</v>
      </c>
      <c r="J28" s="314" t="s">
        <v>166</v>
      </c>
      <c r="K28" s="12">
        <v>0</v>
      </c>
      <c r="L28" s="12">
        <v>0</v>
      </c>
      <c r="M28" s="12">
        <v>0</v>
      </c>
      <c r="N28" s="12">
        <v>0</v>
      </c>
      <c r="O28" s="310"/>
    </row>
    <row r="29" spans="1:15">
      <c r="A29" s="318"/>
      <c r="B29" s="319"/>
      <c r="C29" s="16"/>
      <c r="D29" s="16"/>
      <c r="E29" s="16"/>
      <c r="F29" s="16"/>
      <c r="G29" s="16"/>
      <c r="H29" s="16"/>
      <c r="I29" s="16"/>
      <c r="J29" s="16"/>
      <c r="K29" s="12"/>
      <c r="L29" s="12"/>
      <c r="M29" s="12"/>
      <c r="N29" s="12"/>
      <c r="O29" s="310"/>
    </row>
    <row r="30" spans="1:15">
      <c r="A30" s="318"/>
      <c r="B30" s="322" t="s">
        <v>49</v>
      </c>
      <c r="C30" s="20"/>
      <c r="D30" s="20"/>
      <c r="E30" s="20"/>
      <c r="F30" s="20"/>
      <c r="G30" s="20"/>
      <c r="H30" s="20"/>
      <c r="I30" s="20"/>
      <c r="J30" s="20"/>
      <c r="K30" s="321">
        <f>K23+K24+K25+K26+K27+K28</f>
        <v>1.4019999999999999</v>
      </c>
      <c r="L30" s="321">
        <f>L23+L24+L25+L26+L27+L28</f>
        <v>1.5469999999999999</v>
      </c>
      <c r="M30" s="321">
        <f>M23+M24+M25+M26+M27+M28</f>
        <v>1.5609999999999999</v>
      </c>
      <c r="N30" s="321">
        <f>N23+N24+N25+N26+N27+N28</f>
        <v>1.5899999999999999</v>
      </c>
      <c r="O30" s="310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323"/>
      <c r="L31" s="323"/>
      <c r="M31" s="323"/>
      <c r="N31" s="323"/>
      <c r="O31" s="310"/>
    </row>
    <row r="32" spans="1:15">
      <c r="A32" t="s">
        <v>19</v>
      </c>
      <c r="B32" s="21"/>
      <c r="C32" s="21"/>
      <c r="D32" s="21"/>
      <c r="E32" s="21"/>
      <c r="F32" t="s">
        <v>20</v>
      </c>
      <c r="G32" s="21"/>
      <c r="H32" s="21"/>
      <c r="I32" s="21"/>
      <c r="J32" s="21"/>
      <c r="K32" s="21"/>
      <c r="L32" s="21"/>
      <c r="M32" s="21"/>
      <c r="N32" s="21"/>
      <c r="O32" s="310"/>
    </row>
    <row r="33" spans="1: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10"/>
    </row>
    <row r="34" spans="1:15">
      <c r="A34" s="326"/>
      <c r="B34" s="32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10"/>
    </row>
    <row r="35" spans="1: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</row>
    <row r="36" spans="1: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</row>
    <row r="37" spans="1:1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</row>
    <row r="38" spans="1:1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A5" sqref="A5"/>
    </sheetView>
  </sheetViews>
  <sheetFormatPr defaultRowHeight="12.75"/>
  <cols>
    <col min="1" max="1" width="13.5703125" customWidth="1"/>
    <col min="2" max="2" width="29.5703125" customWidth="1"/>
    <col min="3" max="14" width="7.7109375" customWidth="1"/>
  </cols>
  <sheetData>
    <row r="1" spans="1:17">
      <c r="A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10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10"/>
    </row>
    <row r="3" spans="1:17" s="312" customFormat="1" ht="15.75">
      <c r="A3" s="475" t="s">
        <v>154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311"/>
      <c r="P3" s="311"/>
      <c r="Q3" s="311"/>
    </row>
    <row r="4" spans="1:17" s="312" customFormat="1" ht="15.75">
      <c r="A4" s="475" t="s">
        <v>155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7" s="313" customForma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10"/>
    </row>
    <row r="6" spans="1:17" s="313" customFormat="1" ht="15.75" customHeight="1">
      <c r="A6" s="477" t="s">
        <v>156</v>
      </c>
      <c r="B6" s="477" t="s">
        <v>157</v>
      </c>
      <c r="C6" s="332" t="s">
        <v>158</v>
      </c>
      <c r="D6" s="332"/>
      <c r="E6" s="332" t="s">
        <v>159</v>
      </c>
      <c r="F6" s="332"/>
      <c r="G6" s="332" t="s">
        <v>160</v>
      </c>
      <c r="H6" s="332"/>
      <c r="I6" s="332" t="s">
        <v>161</v>
      </c>
      <c r="J6" s="332"/>
      <c r="K6" s="332" t="s">
        <v>162</v>
      </c>
      <c r="L6" s="332"/>
      <c r="M6" s="332"/>
      <c r="N6" s="332"/>
      <c r="O6" s="310"/>
    </row>
    <row r="7" spans="1:17" s="313" customFormat="1" ht="12.75" customHeight="1">
      <c r="A7" s="333"/>
      <c r="B7" s="333"/>
      <c r="C7" s="314" t="s">
        <v>163</v>
      </c>
      <c r="D7" s="314" t="s">
        <v>58</v>
      </c>
      <c r="E7" s="314" t="s">
        <v>163</v>
      </c>
      <c r="F7" s="314" t="s">
        <v>58</v>
      </c>
      <c r="G7" s="314" t="s">
        <v>163</v>
      </c>
      <c r="H7" s="314" t="s">
        <v>58</v>
      </c>
      <c r="I7" s="314" t="s">
        <v>163</v>
      </c>
      <c r="J7" s="314" t="s">
        <v>58</v>
      </c>
      <c r="K7" s="314" t="s">
        <v>191</v>
      </c>
      <c r="L7" s="314" t="s">
        <v>192</v>
      </c>
      <c r="M7" s="314" t="s">
        <v>193</v>
      </c>
      <c r="N7" s="314" t="s">
        <v>194</v>
      </c>
      <c r="O7" s="310"/>
    </row>
    <row r="8" spans="1:17">
      <c r="A8" s="315" t="s">
        <v>164</v>
      </c>
      <c r="B8" s="316" t="s">
        <v>165</v>
      </c>
      <c r="C8" s="314" t="s">
        <v>166</v>
      </c>
      <c r="D8" s="314" t="s">
        <v>166</v>
      </c>
      <c r="E8" s="314" t="s">
        <v>166</v>
      </c>
      <c r="F8" s="314" t="s">
        <v>166</v>
      </c>
      <c r="G8" s="16">
        <v>49.1</v>
      </c>
      <c r="H8" s="16">
        <v>15</v>
      </c>
      <c r="I8" s="314" t="s">
        <v>166</v>
      </c>
      <c r="J8" s="314" t="s">
        <v>166</v>
      </c>
      <c r="K8" s="12">
        <v>0.06</v>
      </c>
      <c r="L8" s="12">
        <v>0.06</v>
      </c>
      <c r="M8" s="12">
        <v>4.2999999999999997E-2</v>
      </c>
      <c r="N8" s="12">
        <v>3.1E-2</v>
      </c>
      <c r="O8" s="310"/>
    </row>
    <row r="9" spans="1:17">
      <c r="A9" s="317" t="s">
        <v>167</v>
      </c>
      <c r="B9" s="316" t="s">
        <v>168</v>
      </c>
      <c r="C9" s="314" t="s">
        <v>166</v>
      </c>
      <c r="D9" s="314" t="s">
        <v>166</v>
      </c>
      <c r="E9" s="314" t="s">
        <v>166</v>
      </c>
      <c r="F9" s="314" t="s">
        <v>166</v>
      </c>
      <c r="G9" s="16">
        <v>49.1</v>
      </c>
      <c r="H9" s="16">
        <v>15</v>
      </c>
      <c r="I9" s="314" t="s">
        <v>166</v>
      </c>
      <c r="J9" s="314" t="s">
        <v>166</v>
      </c>
      <c r="K9" s="12">
        <v>6.6000000000000003E-2</v>
      </c>
      <c r="L9" s="12">
        <v>6.5000000000000002E-2</v>
      </c>
      <c r="M9" s="12">
        <v>5.8999999999999997E-2</v>
      </c>
      <c r="N9" s="12">
        <v>4.2999999999999997E-2</v>
      </c>
      <c r="O9" s="310"/>
    </row>
    <row r="10" spans="1:17">
      <c r="A10" s="317"/>
      <c r="B10" s="316" t="s">
        <v>195</v>
      </c>
      <c r="C10" s="314" t="s">
        <v>166</v>
      </c>
      <c r="D10" s="314" t="s">
        <v>166</v>
      </c>
      <c r="E10" s="314" t="s">
        <v>166</v>
      </c>
      <c r="F10" s="314" t="s">
        <v>166</v>
      </c>
      <c r="G10" s="16">
        <v>49.1</v>
      </c>
      <c r="H10" s="16">
        <v>15</v>
      </c>
      <c r="I10" s="314" t="s">
        <v>166</v>
      </c>
      <c r="J10" s="314" t="s">
        <v>166</v>
      </c>
      <c r="K10" s="12">
        <v>0</v>
      </c>
      <c r="L10" s="12">
        <v>0</v>
      </c>
      <c r="M10" s="12">
        <v>0</v>
      </c>
      <c r="N10" s="12">
        <v>0</v>
      </c>
      <c r="O10" s="310"/>
    </row>
    <row r="11" spans="1:17">
      <c r="A11" s="317"/>
      <c r="B11" s="316" t="s">
        <v>170</v>
      </c>
      <c r="C11" s="314" t="s">
        <v>166</v>
      </c>
      <c r="D11" s="314" t="s">
        <v>166</v>
      </c>
      <c r="E11" s="314" t="s">
        <v>166</v>
      </c>
      <c r="F11" s="314" t="s">
        <v>166</v>
      </c>
      <c r="G11" s="16">
        <v>49.1</v>
      </c>
      <c r="H11" s="16">
        <v>15</v>
      </c>
      <c r="I11" s="314" t="s">
        <v>166</v>
      </c>
      <c r="J11" s="314" t="s">
        <v>166</v>
      </c>
      <c r="K11" s="12">
        <v>0.24099999999999999</v>
      </c>
      <c r="L11" s="12">
        <v>0.17199999999999999</v>
      </c>
      <c r="M11" s="12">
        <v>1.2E-2</v>
      </c>
      <c r="N11" s="12">
        <v>0</v>
      </c>
      <c r="O11" s="310"/>
    </row>
    <row r="12" spans="1:17">
      <c r="A12" s="317"/>
      <c r="B12" s="316" t="s">
        <v>113</v>
      </c>
      <c r="C12" s="314" t="s">
        <v>166</v>
      </c>
      <c r="D12" s="314" t="s">
        <v>166</v>
      </c>
      <c r="E12" s="314" t="s">
        <v>166</v>
      </c>
      <c r="F12" s="314" t="s">
        <v>166</v>
      </c>
      <c r="G12" s="16">
        <v>49.1</v>
      </c>
      <c r="H12" s="16">
        <v>15</v>
      </c>
      <c r="I12" s="314" t="s">
        <v>166</v>
      </c>
      <c r="J12" s="314" t="s">
        <v>166</v>
      </c>
      <c r="K12" s="12">
        <v>0.21</v>
      </c>
      <c r="L12" s="12">
        <v>0.186</v>
      </c>
      <c r="M12" s="12">
        <v>0.20399999999999999</v>
      </c>
      <c r="N12" s="12">
        <v>0.183</v>
      </c>
      <c r="O12" s="310"/>
    </row>
    <row r="13" spans="1:17">
      <c r="A13" s="317"/>
      <c r="B13" s="316" t="s">
        <v>171</v>
      </c>
      <c r="C13" s="314" t="s">
        <v>166</v>
      </c>
      <c r="D13" s="314" t="s">
        <v>166</v>
      </c>
      <c r="E13" s="314" t="s">
        <v>166</v>
      </c>
      <c r="F13" s="314" t="s">
        <v>166</v>
      </c>
      <c r="G13" s="16">
        <v>49.1</v>
      </c>
      <c r="H13" s="16">
        <v>15</v>
      </c>
      <c r="I13" s="314" t="s">
        <v>166</v>
      </c>
      <c r="J13" s="314" t="s">
        <v>166</v>
      </c>
      <c r="K13" s="12">
        <v>0.28100000000000003</v>
      </c>
      <c r="L13" s="12">
        <v>0.245</v>
      </c>
      <c r="M13" s="12">
        <v>0.26500000000000001</v>
      </c>
      <c r="N13" s="12">
        <v>0.192</v>
      </c>
      <c r="O13" s="310"/>
    </row>
    <row r="14" spans="1:17">
      <c r="A14" s="317"/>
      <c r="B14" s="316" t="s">
        <v>196</v>
      </c>
      <c r="C14" s="314" t="s">
        <v>166</v>
      </c>
      <c r="D14" s="314" t="s">
        <v>166</v>
      </c>
      <c r="E14" s="314" t="s">
        <v>166</v>
      </c>
      <c r="F14" s="314" t="s">
        <v>166</v>
      </c>
      <c r="G14" s="16">
        <v>49.1</v>
      </c>
      <c r="H14" s="16">
        <v>15</v>
      </c>
      <c r="I14" s="314" t="s">
        <v>166</v>
      </c>
      <c r="J14" s="314" t="s">
        <v>166</v>
      </c>
      <c r="K14" s="12">
        <v>0.59899999999999998</v>
      </c>
      <c r="L14" s="12">
        <v>0.45500000000000002</v>
      </c>
      <c r="M14" s="12">
        <v>0.38700000000000001</v>
      </c>
      <c r="N14" s="12">
        <v>0.21299999999999999</v>
      </c>
      <c r="O14" s="310"/>
    </row>
    <row r="15" spans="1:17">
      <c r="A15" s="317"/>
      <c r="B15" s="316" t="s">
        <v>197</v>
      </c>
      <c r="C15" s="314" t="s">
        <v>166</v>
      </c>
      <c r="D15" s="314" t="s">
        <v>166</v>
      </c>
      <c r="E15" s="314" t="s">
        <v>166</v>
      </c>
      <c r="F15" s="314" t="s">
        <v>166</v>
      </c>
      <c r="G15" s="16">
        <v>49.1</v>
      </c>
      <c r="H15" s="16">
        <v>15</v>
      </c>
      <c r="I15" s="314" t="s">
        <v>166</v>
      </c>
      <c r="J15" s="314" t="s">
        <v>166</v>
      </c>
      <c r="K15" s="12">
        <v>0</v>
      </c>
      <c r="L15" s="12">
        <v>0</v>
      </c>
      <c r="M15" s="12">
        <v>0</v>
      </c>
      <c r="N15" s="12">
        <v>0</v>
      </c>
      <c r="O15" s="310"/>
    </row>
    <row r="16" spans="1:17">
      <c r="A16" s="317"/>
      <c r="B16" s="316" t="s">
        <v>174</v>
      </c>
      <c r="C16" s="314" t="s">
        <v>166</v>
      </c>
      <c r="D16" s="314" t="s">
        <v>166</v>
      </c>
      <c r="E16" s="314" t="s">
        <v>166</v>
      </c>
      <c r="F16" s="314" t="s">
        <v>166</v>
      </c>
      <c r="G16" s="16">
        <v>49.1</v>
      </c>
      <c r="H16" s="16">
        <v>15</v>
      </c>
      <c r="I16" s="314" t="s">
        <v>166</v>
      </c>
      <c r="J16" s="314" t="s">
        <v>166</v>
      </c>
      <c r="K16" s="12">
        <v>0</v>
      </c>
      <c r="L16" s="12">
        <v>0</v>
      </c>
      <c r="M16" s="12">
        <v>0</v>
      </c>
      <c r="N16" s="12">
        <v>0</v>
      </c>
      <c r="O16" s="310"/>
    </row>
    <row r="17" spans="1:15">
      <c r="A17" s="317"/>
      <c r="B17" s="316" t="s">
        <v>175</v>
      </c>
      <c r="C17" s="314" t="s">
        <v>166</v>
      </c>
      <c r="D17" s="314" t="s">
        <v>166</v>
      </c>
      <c r="E17" s="314" t="s">
        <v>166</v>
      </c>
      <c r="F17" s="314" t="s">
        <v>166</v>
      </c>
      <c r="G17" s="16">
        <v>49.1</v>
      </c>
      <c r="H17" s="16">
        <v>15</v>
      </c>
      <c r="I17" s="314" t="s">
        <v>166</v>
      </c>
      <c r="J17" s="314" t="s">
        <v>166</v>
      </c>
      <c r="K17" s="12">
        <v>1.4999999999999999E-2</v>
      </c>
      <c r="L17" s="12">
        <v>1.4999999999999999E-2</v>
      </c>
      <c r="M17" s="12">
        <v>1.4999999999999999E-2</v>
      </c>
      <c r="N17" s="12">
        <v>1.4999999999999999E-2</v>
      </c>
      <c r="O17" s="310"/>
    </row>
    <row r="18" spans="1:15">
      <c r="A18" s="318"/>
      <c r="B18" s="319"/>
      <c r="C18" s="314"/>
      <c r="D18" s="314"/>
      <c r="E18" s="16"/>
      <c r="F18" s="16"/>
      <c r="G18" s="16"/>
      <c r="H18" s="16"/>
      <c r="I18" s="314"/>
      <c r="J18" s="314"/>
      <c r="K18" s="12"/>
      <c r="L18" s="12"/>
      <c r="M18" s="12"/>
      <c r="N18" s="12"/>
      <c r="O18" s="310"/>
    </row>
    <row r="19" spans="1:15">
      <c r="A19" s="16"/>
      <c r="B19" s="320" t="s">
        <v>49</v>
      </c>
      <c r="C19" s="314"/>
      <c r="D19" s="314"/>
      <c r="E19" s="20"/>
      <c r="F19" s="20"/>
      <c r="G19" s="20"/>
      <c r="H19" s="20"/>
      <c r="I19" s="314"/>
      <c r="J19" s="314"/>
      <c r="K19" s="321">
        <f>K8+K9+K10+K11+K12+K13+K14+K15+K16+K17</f>
        <v>1.4719999999999998</v>
      </c>
      <c r="L19" s="321">
        <f>L8+L9+L10+L11+L12+L13+L14+L15+L16+L17</f>
        <v>1.198</v>
      </c>
      <c r="M19" s="321">
        <f>M8+M9+M10+M11+M12+M13+M14+M15+M16+M17</f>
        <v>0.98499999999999999</v>
      </c>
      <c r="N19" s="321">
        <f>N8+N9+N10+N11+N12+N13+N14+N15+N16+N17</f>
        <v>0.67700000000000005</v>
      </c>
      <c r="O19" s="310"/>
    </row>
    <row r="20" spans="1:15">
      <c r="A20" s="315"/>
      <c r="B20" s="320"/>
      <c r="C20" s="314"/>
      <c r="D20" s="314"/>
      <c r="E20" s="20"/>
      <c r="F20" s="20"/>
      <c r="G20" s="20"/>
      <c r="H20" s="20"/>
      <c r="I20" s="314"/>
      <c r="J20" s="314"/>
      <c r="K20" s="321"/>
      <c r="L20" s="321"/>
      <c r="M20" s="321"/>
      <c r="N20" s="321"/>
      <c r="O20" s="310"/>
    </row>
    <row r="21" spans="1:15">
      <c r="A21" s="315" t="s">
        <v>176</v>
      </c>
      <c r="B21" s="316" t="s">
        <v>144</v>
      </c>
      <c r="C21" s="314" t="s">
        <v>166</v>
      </c>
      <c r="D21" s="314" t="s">
        <v>166</v>
      </c>
      <c r="E21" s="16">
        <v>46.6</v>
      </c>
      <c r="F21" s="16">
        <v>0.3</v>
      </c>
      <c r="G21" s="16">
        <v>48.7</v>
      </c>
      <c r="H21" s="16">
        <v>65</v>
      </c>
      <c r="I21" s="314" t="s">
        <v>166</v>
      </c>
      <c r="J21" s="314" t="s">
        <v>166</v>
      </c>
      <c r="K21" s="12">
        <v>1E-3</v>
      </c>
      <c r="L21" s="12">
        <v>1E-3</v>
      </c>
      <c r="M21" s="12">
        <v>1E-3</v>
      </c>
      <c r="N21" s="12">
        <v>1E-3</v>
      </c>
      <c r="O21" s="310"/>
    </row>
    <row r="22" spans="1:15">
      <c r="A22" s="317" t="s">
        <v>177</v>
      </c>
      <c r="B22" s="316" t="s">
        <v>178</v>
      </c>
      <c r="C22" s="314" t="s">
        <v>166</v>
      </c>
      <c r="D22" s="314" t="s">
        <v>166</v>
      </c>
      <c r="E22" s="16">
        <v>46.6</v>
      </c>
      <c r="F22" s="16">
        <v>0.3</v>
      </c>
      <c r="G22" s="16">
        <v>48.7</v>
      </c>
      <c r="H22" s="16">
        <v>65</v>
      </c>
      <c r="I22" s="314" t="s">
        <v>166</v>
      </c>
      <c r="J22" s="314" t="s">
        <v>166</v>
      </c>
      <c r="K22" s="12">
        <v>0.86</v>
      </c>
      <c r="L22" s="12">
        <v>0.876</v>
      </c>
      <c r="M22" s="12">
        <v>0.88200000000000001</v>
      </c>
      <c r="N22" s="12">
        <v>0.74099999999999999</v>
      </c>
      <c r="O22" s="310"/>
    </row>
    <row r="23" spans="1:15">
      <c r="A23" s="317"/>
      <c r="B23" s="316" t="s">
        <v>179</v>
      </c>
      <c r="C23" s="314" t="s">
        <v>166</v>
      </c>
      <c r="D23" s="314" t="s">
        <v>166</v>
      </c>
      <c r="E23" s="16">
        <v>46.6</v>
      </c>
      <c r="F23" s="16">
        <v>0.3</v>
      </c>
      <c r="G23" s="16">
        <v>48.7</v>
      </c>
      <c r="H23" s="16">
        <v>65</v>
      </c>
      <c r="I23" s="314" t="s">
        <v>166</v>
      </c>
      <c r="J23" s="314" t="s">
        <v>166</v>
      </c>
      <c r="K23" s="12">
        <v>0.47099999999999997</v>
      </c>
      <c r="L23" s="12">
        <v>0.50900000000000001</v>
      </c>
      <c r="M23" s="12">
        <v>0.54100000000000004</v>
      </c>
      <c r="N23" s="12">
        <v>0.56000000000000005</v>
      </c>
      <c r="O23" s="310"/>
    </row>
    <row r="24" spans="1:15">
      <c r="A24" s="317"/>
      <c r="B24" s="316" t="s">
        <v>148</v>
      </c>
      <c r="C24" s="314" t="s">
        <v>166</v>
      </c>
      <c r="D24" s="314" t="s">
        <v>166</v>
      </c>
      <c r="E24" s="16">
        <v>46.6</v>
      </c>
      <c r="F24" s="16">
        <v>0.3</v>
      </c>
      <c r="G24" s="16">
        <v>48.7</v>
      </c>
      <c r="H24" s="16">
        <v>65</v>
      </c>
      <c r="I24" s="314" t="s">
        <v>166</v>
      </c>
      <c r="J24" s="314" t="s">
        <v>166</v>
      </c>
      <c r="K24" s="12">
        <v>0.14099999999999999</v>
      </c>
      <c r="L24" s="12">
        <v>0.17599999999999999</v>
      </c>
      <c r="M24" s="12">
        <v>0.155</v>
      </c>
      <c r="N24" s="12">
        <v>0.13200000000000001</v>
      </c>
      <c r="O24" s="310"/>
    </row>
    <row r="25" spans="1:15">
      <c r="A25" s="317"/>
      <c r="B25" s="316" t="s">
        <v>198</v>
      </c>
      <c r="C25" s="314" t="s">
        <v>166</v>
      </c>
      <c r="D25" s="314" t="s">
        <v>166</v>
      </c>
      <c r="E25" s="16">
        <v>46.6</v>
      </c>
      <c r="F25" s="16">
        <v>0.3</v>
      </c>
      <c r="G25" s="16">
        <v>48.7</v>
      </c>
      <c r="H25" s="16">
        <v>65</v>
      </c>
      <c r="I25" s="314" t="s">
        <v>166</v>
      </c>
      <c r="J25" s="314" t="s">
        <v>166</v>
      </c>
      <c r="K25" s="12">
        <v>0</v>
      </c>
      <c r="L25" s="12">
        <v>0</v>
      </c>
      <c r="M25" s="12">
        <v>0</v>
      </c>
      <c r="N25" s="12">
        <v>0</v>
      </c>
      <c r="O25" s="310"/>
    </row>
    <row r="26" spans="1:15">
      <c r="A26" s="317"/>
      <c r="B26" s="316" t="s">
        <v>190</v>
      </c>
      <c r="C26" s="314" t="s">
        <v>166</v>
      </c>
      <c r="D26" s="314" t="s">
        <v>166</v>
      </c>
      <c r="E26" s="16">
        <v>46.6</v>
      </c>
      <c r="F26" s="16">
        <v>0.3</v>
      </c>
      <c r="G26" s="16">
        <v>48.7</v>
      </c>
      <c r="H26" s="16">
        <v>65</v>
      </c>
      <c r="I26" s="314" t="s">
        <v>166</v>
      </c>
      <c r="J26" s="314" t="s">
        <v>166</v>
      </c>
      <c r="K26" s="12">
        <v>0</v>
      </c>
      <c r="L26" s="12">
        <v>0</v>
      </c>
      <c r="M26" s="12">
        <v>0</v>
      </c>
      <c r="N26" s="12">
        <v>0</v>
      </c>
      <c r="O26" s="310"/>
    </row>
    <row r="27" spans="1:15">
      <c r="A27" s="318"/>
      <c r="B27" s="319"/>
      <c r="C27" s="16"/>
      <c r="D27" s="16"/>
      <c r="E27" s="16"/>
      <c r="F27" s="16"/>
      <c r="G27" s="16"/>
      <c r="H27" s="16"/>
      <c r="I27" s="16"/>
      <c r="J27" s="16"/>
      <c r="K27" s="12"/>
      <c r="L27" s="12"/>
      <c r="M27" s="12"/>
      <c r="N27" s="12"/>
      <c r="O27" s="310"/>
    </row>
    <row r="28" spans="1:15">
      <c r="A28" s="318"/>
      <c r="B28" s="322" t="s">
        <v>49</v>
      </c>
      <c r="C28" s="20"/>
      <c r="D28" s="20"/>
      <c r="E28" s="20"/>
      <c r="F28" s="20"/>
      <c r="G28" s="20"/>
      <c r="H28" s="20"/>
      <c r="I28" s="20"/>
      <c r="J28" s="20"/>
      <c r="K28" s="321">
        <f>K21+K22+K23+K24+K25+K26</f>
        <v>1.4729999999999999</v>
      </c>
      <c r="L28" s="321">
        <f>L21+L22+L23+L24+L25+L26</f>
        <v>1.5620000000000001</v>
      </c>
      <c r="M28" s="321">
        <f>M21+M22+M23+M24+M25+M26</f>
        <v>1.579</v>
      </c>
      <c r="N28" s="321">
        <f>N21+N22+N23+N24+N25+N26</f>
        <v>1.4340000000000002</v>
      </c>
      <c r="O28" s="310"/>
    </row>
    <row r="29" spans="1: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323"/>
      <c r="L29" s="323"/>
      <c r="M29" s="323"/>
      <c r="N29" s="323"/>
      <c r="O29" s="310"/>
    </row>
    <row r="30" spans="1:15">
      <c r="A30" t="s">
        <v>19</v>
      </c>
      <c r="B30" s="21"/>
      <c r="C30" s="21"/>
      <c r="D30" s="21"/>
      <c r="E30" s="21"/>
      <c r="F30" t="s">
        <v>20</v>
      </c>
      <c r="G30" s="21"/>
      <c r="H30" s="21"/>
      <c r="I30" s="21"/>
      <c r="J30" s="21"/>
      <c r="K30" s="21"/>
      <c r="L30" s="21"/>
      <c r="M30" s="21"/>
      <c r="N30" s="21"/>
      <c r="O30" s="310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10"/>
    </row>
    <row r="32" spans="1:15">
      <c r="A32" s="326"/>
      <c r="B32" s="32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10"/>
    </row>
    <row r="33" spans="1:1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</row>
    <row r="34" spans="1:1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</row>
    <row r="35" spans="1: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</row>
    <row r="36" spans="1: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B28" sqref="B28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10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10"/>
    </row>
    <row r="3" spans="1:17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10"/>
    </row>
    <row r="4" spans="1:17" s="312" customFormat="1" ht="15.75">
      <c r="A4" s="475" t="s">
        <v>154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311"/>
      <c r="P4" s="311"/>
      <c r="Q4" s="311"/>
    </row>
    <row r="5" spans="1:17" s="312" customFormat="1" ht="15.75">
      <c r="A5" s="475" t="s">
        <v>155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7" s="313" customForma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10"/>
    </row>
    <row r="7" spans="1:17" s="313" customFormat="1" ht="15.75" customHeight="1">
      <c r="A7" s="477" t="s">
        <v>156</v>
      </c>
      <c r="B7" s="477" t="s">
        <v>157</v>
      </c>
      <c r="C7" s="332" t="s">
        <v>158</v>
      </c>
      <c r="D7" s="332"/>
      <c r="E7" s="332" t="s">
        <v>159</v>
      </c>
      <c r="F7" s="332"/>
      <c r="G7" s="332" t="s">
        <v>160</v>
      </c>
      <c r="H7" s="332"/>
      <c r="I7" s="332" t="s">
        <v>161</v>
      </c>
      <c r="J7" s="332"/>
      <c r="K7" s="332" t="s">
        <v>162</v>
      </c>
      <c r="L7" s="332"/>
      <c r="M7" s="332"/>
      <c r="N7" s="332"/>
      <c r="O7" s="310"/>
    </row>
    <row r="8" spans="1:17" s="313" customFormat="1" ht="12.75" customHeight="1">
      <c r="A8" s="333"/>
      <c r="B8" s="333"/>
      <c r="C8" s="314" t="s">
        <v>163</v>
      </c>
      <c r="D8" s="314" t="s">
        <v>58</v>
      </c>
      <c r="E8" s="314" t="s">
        <v>163</v>
      </c>
      <c r="F8" s="314" t="s">
        <v>58</v>
      </c>
      <c r="G8" s="314" t="s">
        <v>163</v>
      </c>
      <c r="H8" s="314" t="s">
        <v>58</v>
      </c>
      <c r="I8" s="314" t="s">
        <v>163</v>
      </c>
      <c r="J8" s="314" t="s">
        <v>58</v>
      </c>
      <c r="K8" s="314" t="s">
        <v>199</v>
      </c>
      <c r="L8" s="314" t="s">
        <v>200</v>
      </c>
      <c r="M8" s="314" t="s">
        <v>201</v>
      </c>
      <c r="N8" s="314" t="s">
        <v>202</v>
      </c>
      <c r="O8" s="310"/>
    </row>
    <row r="9" spans="1:17">
      <c r="A9" s="315" t="s">
        <v>164</v>
      </c>
      <c r="B9" s="316" t="s">
        <v>165</v>
      </c>
      <c r="C9" s="314" t="s">
        <v>166</v>
      </c>
      <c r="D9" s="314" t="s">
        <v>166</v>
      </c>
      <c r="E9" s="314" t="s">
        <v>166</v>
      </c>
      <c r="F9" s="314" t="s">
        <v>166</v>
      </c>
      <c r="G9" s="16">
        <v>49.1</v>
      </c>
      <c r="H9" s="16">
        <v>15</v>
      </c>
      <c r="I9" s="314" t="s">
        <v>166</v>
      </c>
      <c r="J9" s="314" t="s">
        <v>166</v>
      </c>
      <c r="K9" s="12">
        <v>0.02</v>
      </c>
      <c r="L9" s="12">
        <v>2.1999999999999999E-2</v>
      </c>
      <c r="M9" s="12">
        <v>2.4E-2</v>
      </c>
      <c r="N9" s="12">
        <v>2.4E-2</v>
      </c>
      <c r="O9" s="310"/>
    </row>
    <row r="10" spans="1:17">
      <c r="A10" s="317" t="s">
        <v>167</v>
      </c>
      <c r="B10" s="316" t="s">
        <v>168</v>
      </c>
      <c r="C10" s="314" t="s">
        <v>166</v>
      </c>
      <c r="D10" s="314" t="s">
        <v>166</v>
      </c>
      <c r="E10" s="314" t="s">
        <v>166</v>
      </c>
      <c r="F10" s="314" t="s">
        <v>166</v>
      </c>
      <c r="G10" s="16">
        <v>49.1</v>
      </c>
      <c r="H10" s="16">
        <v>15</v>
      </c>
      <c r="I10" s="314" t="s">
        <v>166</v>
      </c>
      <c r="J10" s="314" t="s">
        <v>166</v>
      </c>
      <c r="K10" s="12">
        <v>2.7E-2</v>
      </c>
      <c r="L10" s="12">
        <v>3.1E-2</v>
      </c>
      <c r="M10" s="12">
        <v>0.03</v>
      </c>
      <c r="N10" s="12">
        <v>3.1E-2</v>
      </c>
      <c r="O10" s="310"/>
    </row>
    <row r="11" spans="1:17">
      <c r="A11" s="317"/>
      <c r="B11" s="316" t="s">
        <v>169</v>
      </c>
      <c r="C11" s="314" t="s">
        <v>166</v>
      </c>
      <c r="D11" s="314" t="s">
        <v>166</v>
      </c>
      <c r="E11" s="314" t="s">
        <v>166</v>
      </c>
      <c r="F11" s="314" t="s">
        <v>166</v>
      </c>
      <c r="G11" s="16">
        <v>49.1</v>
      </c>
      <c r="H11" s="16">
        <v>15</v>
      </c>
      <c r="I11" s="314" t="s">
        <v>166</v>
      </c>
      <c r="J11" s="314" t="s">
        <v>166</v>
      </c>
      <c r="K11" s="12">
        <f>0*1.73*0.944*6500/1000000</f>
        <v>0</v>
      </c>
      <c r="L11" s="12">
        <f t="shared" ref="L11:N12" si="0">0*1.73*0.944*6500/1000000</f>
        <v>0</v>
      </c>
      <c r="M11" s="12">
        <f t="shared" si="0"/>
        <v>0</v>
      </c>
      <c r="N11" s="12">
        <f t="shared" si="0"/>
        <v>0</v>
      </c>
      <c r="O11" s="310"/>
    </row>
    <row r="12" spans="1:17">
      <c r="A12" s="317"/>
      <c r="B12" s="316" t="s">
        <v>170</v>
      </c>
      <c r="C12" s="314" t="s">
        <v>166</v>
      </c>
      <c r="D12" s="314" t="s">
        <v>166</v>
      </c>
      <c r="E12" s="314" t="s">
        <v>166</v>
      </c>
      <c r="F12" s="314" t="s">
        <v>166</v>
      </c>
      <c r="G12" s="16">
        <v>49.1</v>
      </c>
      <c r="H12" s="16">
        <v>15</v>
      </c>
      <c r="I12" s="314" t="s">
        <v>166</v>
      </c>
      <c r="J12" s="314" t="s">
        <v>166</v>
      </c>
      <c r="K12" s="12">
        <f>0*1.73*0.944*6500/1000000</f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310"/>
    </row>
    <row r="13" spans="1:17">
      <c r="A13" s="317"/>
      <c r="B13" s="316" t="s">
        <v>113</v>
      </c>
      <c r="C13" s="314" t="s">
        <v>166</v>
      </c>
      <c r="D13" s="314" t="s">
        <v>166</v>
      </c>
      <c r="E13" s="314" t="s">
        <v>166</v>
      </c>
      <c r="F13" s="314" t="s">
        <v>166</v>
      </c>
      <c r="G13" s="16">
        <v>49.1</v>
      </c>
      <c r="H13" s="16">
        <v>15</v>
      </c>
      <c r="I13" s="314" t="s">
        <v>166</v>
      </c>
      <c r="J13" s="314" t="s">
        <v>166</v>
      </c>
      <c r="K13" s="12">
        <v>0.19900000000000001</v>
      </c>
      <c r="L13" s="12">
        <v>0.21199999999999999</v>
      </c>
      <c r="M13" s="12">
        <v>0.23200000000000001</v>
      </c>
      <c r="N13" s="12">
        <v>0.192</v>
      </c>
      <c r="O13" s="310"/>
    </row>
    <row r="14" spans="1:17">
      <c r="A14" s="317"/>
      <c r="B14" s="316" t="s">
        <v>171</v>
      </c>
      <c r="C14" s="314" t="s">
        <v>166</v>
      </c>
      <c r="D14" s="314" t="s">
        <v>166</v>
      </c>
      <c r="E14" s="314" t="s">
        <v>166</v>
      </c>
      <c r="F14" s="314" t="s">
        <v>166</v>
      </c>
      <c r="G14" s="16">
        <v>49.1</v>
      </c>
      <c r="H14" s="16">
        <v>15</v>
      </c>
      <c r="I14" s="314" t="s">
        <v>166</v>
      </c>
      <c r="J14" s="314" t="s">
        <v>166</v>
      </c>
      <c r="K14" s="12">
        <v>0.23499999999999999</v>
      </c>
      <c r="L14" s="12">
        <v>0.20300000000000001</v>
      </c>
      <c r="M14" s="12">
        <v>0.27800000000000002</v>
      </c>
      <c r="N14" s="12">
        <v>0.18099999999999999</v>
      </c>
      <c r="O14" s="310"/>
    </row>
    <row r="15" spans="1:17">
      <c r="A15" s="317"/>
      <c r="B15" s="316" t="s">
        <v>203</v>
      </c>
      <c r="C15" s="314" t="s">
        <v>166</v>
      </c>
      <c r="D15" s="314" t="s">
        <v>166</v>
      </c>
      <c r="E15" s="314" t="s">
        <v>166</v>
      </c>
      <c r="F15" s="314" t="s">
        <v>166</v>
      </c>
      <c r="G15" s="16">
        <v>49.1</v>
      </c>
      <c r="H15" s="16">
        <v>15</v>
      </c>
      <c r="I15" s="314" t="s">
        <v>166</v>
      </c>
      <c r="J15" s="314" t="s">
        <v>166</v>
      </c>
      <c r="K15" s="12">
        <v>0</v>
      </c>
      <c r="L15" s="12">
        <f>0*1.73*0.944*6500/1000000</f>
        <v>0</v>
      </c>
      <c r="M15" s="12">
        <v>0</v>
      </c>
      <c r="N15" s="12">
        <f>0*1.73*0.944*6500/1000000</f>
        <v>0</v>
      </c>
      <c r="O15" s="310"/>
    </row>
    <row r="16" spans="1:17">
      <c r="A16" s="317"/>
      <c r="B16" s="316" t="s">
        <v>173</v>
      </c>
      <c r="C16" s="314" t="s">
        <v>166</v>
      </c>
      <c r="D16" s="314" t="s">
        <v>166</v>
      </c>
      <c r="E16" s="314" t="s">
        <v>166</v>
      </c>
      <c r="F16" s="314" t="s">
        <v>166</v>
      </c>
      <c r="G16" s="16">
        <v>49.1</v>
      </c>
      <c r="H16" s="16">
        <v>15</v>
      </c>
      <c r="I16" s="314" t="s">
        <v>166</v>
      </c>
      <c r="J16" s="314" t="s">
        <v>166</v>
      </c>
      <c r="K16" s="12">
        <v>0</v>
      </c>
      <c r="L16" s="12">
        <v>0</v>
      </c>
      <c r="M16" s="12">
        <v>0</v>
      </c>
      <c r="N16" s="12">
        <v>0</v>
      </c>
      <c r="O16" s="310"/>
    </row>
    <row r="17" spans="1:15">
      <c r="A17" s="317"/>
      <c r="B17" s="316" t="s">
        <v>174</v>
      </c>
      <c r="C17" s="314" t="s">
        <v>166</v>
      </c>
      <c r="D17" s="314" t="s">
        <v>166</v>
      </c>
      <c r="E17" s="314" t="s">
        <v>166</v>
      </c>
      <c r="F17" s="314" t="s">
        <v>166</v>
      </c>
      <c r="G17" s="16">
        <v>49.1</v>
      </c>
      <c r="H17" s="16">
        <v>15</v>
      </c>
      <c r="I17" s="314" t="s">
        <v>166</v>
      </c>
      <c r="J17" s="314" t="s">
        <v>166</v>
      </c>
      <c r="K17" s="12">
        <v>0</v>
      </c>
      <c r="L17" s="12">
        <v>0</v>
      </c>
      <c r="M17" s="12">
        <v>0</v>
      </c>
      <c r="N17" s="12">
        <v>0</v>
      </c>
      <c r="O17" s="310"/>
    </row>
    <row r="18" spans="1:15">
      <c r="A18" s="317"/>
      <c r="B18" s="316" t="s">
        <v>204</v>
      </c>
      <c r="C18" s="314" t="s">
        <v>166</v>
      </c>
      <c r="D18" s="314" t="s">
        <v>166</v>
      </c>
      <c r="E18" s="314" t="s">
        <v>166</v>
      </c>
      <c r="F18" s="314" t="s">
        <v>166</v>
      </c>
      <c r="G18" s="16">
        <v>49.1</v>
      </c>
      <c r="H18" s="16">
        <v>15</v>
      </c>
      <c r="I18" s="314" t="s">
        <v>166</v>
      </c>
      <c r="J18" s="314" t="s">
        <v>166</v>
      </c>
      <c r="K18" s="12">
        <v>1.4999999999999999E-2</v>
      </c>
      <c r="L18" s="12">
        <v>1.4999999999999999E-2</v>
      </c>
      <c r="M18" s="12">
        <v>1.6E-2</v>
      </c>
      <c r="N18" s="12">
        <v>1.4E-2</v>
      </c>
      <c r="O18" s="310"/>
    </row>
    <row r="19" spans="1:15">
      <c r="A19" s="318"/>
      <c r="B19" s="319"/>
      <c r="C19" s="314"/>
      <c r="D19" s="314"/>
      <c r="E19" s="16"/>
      <c r="F19" s="16"/>
      <c r="G19" s="16"/>
      <c r="H19" s="16"/>
      <c r="I19" s="314"/>
      <c r="J19" s="314"/>
      <c r="K19" s="12"/>
      <c r="L19" s="12"/>
      <c r="M19" s="12"/>
      <c r="N19" s="12"/>
      <c r="O19" s="310"/>
    </row>
    <row r="20" spans="1:15">
      <c r="A20" s="16"/>
      <c r="B20" s="320" t="s">
        <v>49</v>
      </c>
      <c r="C20" s="314"/>
      <c r="D20" s="314"/>
      <c r="E20" s="20"/>
      <c r="F20" s="20"/>
      <c r="G20" s="20"/>
      <c r="H20" s="20"/>
      <c r="I20" s="314"/>
      <c r="J20" s="314"/>
      <c r="K20" s="321">
        <f>K9+K10+K11+K12+K13+K14+K15+K16+K17+K18</f>
        <v>0.496</v>
      </c>
      <c r="L20" s="321">
        <f>L9+L10+L11+L12+L13+L14+L15+L16+L17+L18</f>
        <v>0.48300000000000004</v>
      </c>
      <c r="M20" s="321">
        <f>M9+M10+M11+M12+M13+M14+M15+M16+M17+M18</f>
        <v>0.58000000000000007</v>
      </c>
      <c r="N20" s="321">
        <f>N9+N10+N11+N12+N13+N14+N15+N16+N17+N18</f>
        <v>0.442</v>
      </c>
      <c r="O20" s="310"/>
    </row>
    <row r="21" spans="1:15">
      <c r="A21" s="315"/>
      <c r="B21" s="320"/>
      <c r="C21" s="314"/>
      <c r="D21" s="314"/>
      <c r="E21" s="20"/>
      <c r="F21" s="20"/>
      <c r="G21" s="20"/>
      <c r="H21" s="20"/>
      <c r="I21" s="314"/>
      <c r="J21" s="314"/>
      <c r="K21" s="321"/>
      <c r="L21" s="321"/>
      <c r="M21" s="321"/>
      <c r="N21" s="321"/>
      <c r="O21" s="310"/>
    </row>
    <row r="22" spans="1:15">
      <c r="A22" s="315" t="s">
        <v>176</v>
      </c>
      <c r="B22" s="316" t="s">
        <v>144</v>
      </c>
      <c r="C22" s="314" t="s">
        <v>166</v>
      </c>
      <c r="D22" s="314" t="s">
        <v>166</v>
      </c>
      <c r="E22" s="16">
        <v>46.6</v>
      </c>
      <c r="F22" s="16">
        <v>0.3</v>
      </c>
      <c r="G22" s="16">
        <v>48.7</v>
      </c>
      <c r="H22" s="16">
        <v>65</v>
      </c>
      <c r="I22" s="314" t="s">
        <v>166</v>
      </c>
      <c r="J22" s="314" t="s">
        <v>166</v>
      </c>
      <c r="K22" s="12">
        <v>1E-3</v>
      </c>
      <c r="L22" s="12">
        <v>1E-3</v>
      </c>
      <c r="M22" s="12">
        <v>1E-3</v>
      </c>
      <c r="N22" s="12">
        <v>1E-3</v>
      </c>
      <c r="O22" s="310"/>
    </row>
    <row r="23" spans="1:15">
      <c r="A23" s="317" t="s">
        <v>177</v>
      </c>
      <c r="B23" s="316" t="s">
        <v>178</v>
      </c>
      <c r="C23" s="314" t="s">
        <v>166</v>
      </c>
      <c r="D23" s="314" t="s">
        <v>166</v>
      </c>
      <c r="E23" s="16">
        <v>46.6</v>
      </c>
      <c r="F23" s="16">
        <v>0.3</v>
      </c>
      <c r="G23" s="16">
        <v>48.7</v>
      </c>
      <c r="H23" s="16">
        <v>65</v>
      </c>
      <c r="I23" s="314" t="s">
        <v>166</v>
      </c>
      <c r="J23" s="314" t="s">
        <v>166</v>
      </c>
      <c r="K23" s="12">
        <v>0.68400000000000005</v>
      </c>
      <c r="L23" s="12">
        <v>0.66300000000000003</v>
      </c>
      <c r="M23" s="12">
        <v>0.72399999999999998</v>
      </c>
      <c r="N23" s="12">
        <v>0.73299999999999998</v>
      </c>
      <c r="O23" s="310"/>
    </row>
    <row r="24" spans="1:15">
      <c r="A24" s="317"/>
      <c r="B24" s="316" t="s">
        <v>179</v>
      </c>
      <c r="C24" s="314" t="s">
        <v>166</v>
      </c>
      <c r="D24" s="314" t="s">
        <v>166</v>
      </c>
      <c r="E24" s="16">
        <v>46.6</v>
      </c>
      <c r="F24" s="16">
        <v>0.3</v>
      </c>
      <c r="G24" s="16">
        <v>48.7</v>
      </c>
      <c r="H24" s="16">
        <v>65</v>
      </c>
      <c r="I24" s="314" t="s">
        <v>166</v>
      </c>
      <c r="J24" s="314" t="s">
        <v>166</v>
      </c>
      <c r="K24" s="12">
        <v>0.39300000000000002</v>
      </c>
      <c r="L24" s="12">
        <v>9.2999999999999999E-2</v>
      </c>
      <c r="M24" s="12">
        <v>7.0999999999999994E-2</v>
      </c>
      <c r="N24" s="12">
        <v>7.1999999999999995E-2</v>
      </c>
      <c r="O24" s="310"/>
    </row>
    <row r="25" spans="1:15">
      <c r="A25" s="317"/>
      <c r="B25" s="316" t="s">
        <v>148</v>
      </c>
      <c r="C25" s="314" t="s">
        <v>166</v>
      </c>
      <c r="D25" s="314" t="s">
        <v>166</v>
      </c>
      <c r="E25" s="16">
        <v>46.6</v>
      </c>
      <c r="F25" s="16">
        <v>0.3</v>
      </c>
      <c r="G25" s="16">
        <v>48.7</v>
      </c>
      <c r="H25" s="16">
        <v>65</v>
      </c>
      <c r="I25" s="314" t="s">
        <v>166</v>
      </c>
      <c r="J25" s="314" t="s">
        <v>166</v>
      </c>
      <c r="K25" s="12">
        <v>0.24299999999999999</v>
      </c>
      <c r="L25" s="12">
        <v>0.253</v>
      </c>
      <c r="M25" s="12">
        <v>0.26700000000000002</v>
      </c>
      <c r="N25" s="12">
        <v>0.26300000000000001</v>
      </c>
      <c r="O25" s="310"/>
    </row>
    <row r="26" spans="1:15">
      <c r="A26" s="317"/>
      <c r="B26" s="316" t="s">
        <v>137</v>
      </c>
      <c r="C26" s="314" t="s">
        <v>166</v>
      </c>
      <c r="D26" s="314" t="s">
        <v>166</v>
      </c>
      <c r="E26" s="16">
        <v>46.6</v>
      </c>
      <c r="F26" s="16">
        <v>0.3</v>
      </c>
      <c r="G26" s="16">
        <v>48.7</v>
      </c>
      <c r="H26" s="16">
        <v>65</v>
      </c>
      <c r="I26" s="314" t="s">
        <v>166</v>
      </c>
      <c r="J26" s="314" t="s">
        <v>166</v>
      </c>
      <c r="K26" s="12">
        <v>2.3E-2</v>
      </c>
      <c r="L26" s="12">
        <v>4.8000000000000001E-2</v>
      </c>
      <c r="M26" s="12">
        <v>4.8000000000000001E-2</v>
      </c>
      <c r="N26" s="12">
        <v>4.8000000000000001E-2</v>
      </c>
      <c r="O26" s="310"/>
    </row>
    <row r="27" spans="1:15">
      <c r="A27" s="317"/>
      <c r="B27" s="316" t="s">
        <v>205</v>
      </c>
      <c r="C27" s="314" t="s">
        <v>166</v>
      </c>
      <c r="D27" s="314" t="s">
        <v>166</v>
      </c>
      <c r="E27" s="16">
        <v>46.6</v>
      </c>
      <c r="F27" s="16">
        <v>0.3</v>
      </c>
      <c r="G27" s="16">
        <v>48.7</v>
      </c>
      <c r="H27" s="16">
        <v>65</v>
      </c>
      <c r="I27" s="314" t="s">
        <v>166</v>
      </c>
      <c r="J27" s="314" t="s">
        <v>166</v>
      </c>
      <c r="K27" s="12">
        <v>0</v>
      </c>
      <c r="L27" s="12">
        <v>0</v>
      </c>
      <c r="M27" s="12">
        <v>0</v>
      </c>
      <c r="N27" s="12">
        <v>0</v>
      </c>
      <c r="O27" s="310"/>
    </row>
    <row r="28" spans="1:15">
      <c r="A28" s="318"/>
      <c r="B28" s="319"/>
      <c r="C28" s="16"/>
      <c r="D28" s="16"/>
      <c r="E28" s="16"/>
      <c r="F28" s="16"/>
      <c r="G28" s="16"/>
      <c r="H28" s="16"/>
      <c r="I28" s="16"/>
      <c r="J28" s="16"/>
      <c r="K28" s="12"/>
      <c r="L28" s="12"/>
      <c r="M28" s="12"/>
      <c r="N28" s="12"/>
      <c r="O28" s="310"/>
    </row>
    <row r="29" spans="1:15">
      <c r="A29" s="318"/>
      <c r="B29" s="322" t="s">
        <v>49</v>
      </c>
      <c r="C29" s="20"/>
      <c r="D29" s="20"/>
      <c r="E29" s="20"/>
      <c r="F29" s="20"/>
      <c r="G29" s="20"/>
      <c r="H29" s="20"/>
      <c r="I29" s="20"/>
      <c r="J29" s="20"/>
      <c r="K29" s="321">
        <f>K22+K23+K24+K25+K26+K27</f>
        <v>1.3440000000000001</v>
      </c>
      <c r="L29" s="321">
        <f>L22+L23+L24+L25+L26+L27</f>
        <v>1.0580000000000001</v>
      </c>
      <c r="M29" s="321">
        <f>M22+M23+M24+M25+M26+M27</f>
        <v>1.111</v>
      </c>
      <c r="N29" s="321">
        <f>N22+N23+N24+N25+N26+N27</f>
        <v>1.117</v>
      </c>
      <c r="O29" s="310"/>
    </row>
    <row r="30" spans="1: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323"/>
      <c r="L30" s="323"/>
      <c r="M30" s="323"/>
      <c r="N30" s="323"/>
      <c r="O30" s="310"/>
    </row>
    <row r="31" spans="1:15">
      <c r="A31" t="s">
        <v>19</v>
      </c>
      <c r="B31" s="21"/>
      <c r="C31" s="21"/>
      <c r="D31" s="21"/>
      <c r="E31" s="21"/>
      <c r="F31" t="s">
        <v>20</v>
      </c>
      <c r="G31" s="21"/>
      <c r="H31" s="21"/>
      <c r="I31" s="21"/>
      <c r="J31" s="21"/>
      <c r="K31" s="21"/>
      <c r="L31" s="21"/>
      <c r="M31" s="21"/>
      <c r="N31" s="21"/>
      <c r="O31" s="310"/>
    </row>
    <row r="32" spans="1: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10"/>
    </row>
    <row r="33" spans="1:15">
      <c r="A33" s="326"/>
      <c r="B33" s="32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10"/>
    </row>
    <row r="34" spans="1:1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</row>
    <row r="35" spans="1: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</row>
    <row r="36" spans="1: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</row>
    <row r="37" spans="1:1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J30" sqref="J30"/>
    </sheetView>
  </sheetViews>
  <sheetFormatPr defaultRowHeight="12.75"/>
  <cols>
    <col min="1" max="1" width="13.5703125" customWidth="1"/>
    <col min="2" max="2" width="28.42578125" customWidth="1"/>
    <col min="3" max="14" width="7.7109375" customWidth="1"/>
  </cols>
  <sheetData>
    <row r="1" spans="1:17">
      <c r="A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10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10"/>
    </row>
    <row r="3" spans="1:17" s="312" customFormat="1" ht="15.75">
      <c r="A3" s="475" t="s">
        <v>154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311"/>
      <c r="P3" s="311"/>
      <c r="Q3" s="311"/>
    </row>
    <row r="4" spans="1:17" s="312" customFormat="1" ht="15.75">
      <c r="A4" s="475" t="s">
        <v>155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7" s="313" customForma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10"/>
    </row>
    <row r="6" spans="1:17" s="313" customFormat="1" ht="15.75" customHeight="1">
      <c r="A6" s="477" t="s">
        <v>156</v>
      </c>
      <c r="B6" s="477" t="s">
        <v>157</v>
      </c>
      <c r="C6" s="332" t="s">
        <v>158</v>
      </c>
      <c r="D6" s="332"/>
      <c r="E6" s="332" t="s">
        <v>159</v>
      </c>
      <c r="F6" s="332"/>
      <c r="G6" s="332" t="s">
        <v>160</v>
      </c>
      <c r="H6" s="332"/>
      <c r="I6" s="332" t="s">
        <v>161</v>
      </c>
      <c r="J6" s="332"/>
      <c r="K6" s="332" t="s">
        <v>162</v>
      </c>
      <c r="L6" s="332"/>
      <c r="M6" s="332"/>
      <c r="N6" s="332"/>
      <c r="O6" s="310"/>
    </row>
    <row r="7" spans="1:17" s="313" customFormat="1" ht="12.75" customHeight="1">
      <c r="A7" s="333"/>
      <c r="B7" s="333"/>
      <c r="C7" s="314" t="s">
        <v>163</v>
      </c>
      <c r="D7" s="314" t="s">
        <v>58</v>
      </c>
      <c r="E7" s="314" t="s">
        <v>163</v>
      </c>
      <c r="F7" s="314" t="s">
        <v>58</v>
      </c>
      <c r="G7" s="314" t="s">
        <v>163</v>
      </c>
      <c r="H7" s="314" t="s">
        <v>58</v>
      </c>
      <c r="I7" s="314" t="s">
        <v>163</v>
      </c>
      <c r="J7" s="314" t="s">
        <v>58</v>
      </c>
      <c r="K7" s="314" t="s">
        <v>206</v>
      </c>
      <c r="L7" s="314" t="s">
        <v>207</v>
      </c>
      <c r="M7" s="314" t="s">
        <v>208</v>
      </c>
      <c r="N7" s="314" t="s">
        <v>209</v>
      </c>
      <c r="O7" s="310"/>
    </row>
    <row r="8" spans="1:17">
      <c r="A8" s="315" t="s">
        <v>164</v>
      </c>
      <c r="B8" s="316" t="s">
        <v>165</v>
      </c>
      <c r="C8" s="314" t="s">
        <v>166</v>
      </c>
      <c r="D8" s="314" t="s">
        <v>166</v>
      </c>
      <c r="E8" s="314" t="s">
        <v>166</v>
      </c>
      <c r="F8" s="314" t="s">
        <v>166</v>
      </c>
      <c r="G8" s="16">
        <v>49.1</v>
      </c>
      <c r="H8" s="16">
        <v>15</v>
      </c>
      <c r="I8" s="314" t="s">
        <v>166</v>
      </c>
      <c r="J8" s="314" t="s">
        <v>166</v>
      </c>
      <c r="K8" s="12">
        <v>2.4E-2</v>
      </c>
      <c r="L8" s="12">
        <v>2.7E-2</v>
      </c>
      <c r="M8" s="12">
        <v>2.5000000000000001E-2</v>
      </c>
      <c r="N8" s="12">
        <v>2.5999999999999999E-2</v>
      </c>
      <c r="O8" s="310"/>
    </row>
    <row r="9" spans="1:17">
      <c r="A9" s="317" t="s">
        <v>167</v>
      </c>
      <c r="B9" s="316" t="s">
        <v>168</v>
      </c>
      <c r="C9" s="314" t="s">
        <v>166</v>
      </c>
      <c r="D9" s="314" t="s">
        <v>166</v>
      </c>
      <c r="E9" s="314" t="s">
        <v>166</v>
      </c>
      <c r="F9" s="314" t="s">
        <v>166</v>
      </c>
      <c r="G9" s="16">
        <v>49.1</v>
      </c>
      <c r="H9" s="16">
        <v>15</v>
      </c>
      <c r="I9" s="314" t="s">
        <v>166</v>
      </c>
      <c r="J9" s="314" t="s">
        <v>166</v>
      </c>
      <c r="K9" s="12">
        <v>0.03</v>
      </c>
      <c r="L9" s="12">
        <v>2.8000000000000001E-2</v>
      </c>
      <c r="M9" s="12">
        <v>0.03</v>
      </c>
      <c r="N9" s="12">
        <v>0.03</v>
      </c>
      <c r="O9" s="310"/>
    </row>
    <row r="10" spans="1:17">
      <c r="A10" s="317"/>
      <c r="B10" s="316" t="s">
        <v>169</v>
      </c>
      <c r="C10" s="314" t="s">
        <v>166</v>
      </c>
      <c r="D10" s="314" t="s">
        <v>166</v>
      </c>
      <c r="E10" s="314" t="s">
        <v>166</v>
      </c>
      <c r="F10" s="314" t="s">
        <v>166</v>
      </c>
      <c r="G10" s="16">
        <v>49.1</v>
      </c>
      <c r="H10" s="16">
        <v>15</v>
      </c>
      <c r="I10" s="314" t="s">
        <v>166</v>
      </c>
      <c r="J10" s="314" t="s">
        <v>166</v>
      </c>
      <c r="K10" s="12">
        <f>0*1.73*0.944*6500/1000000</f>
        <v>0</v>
      </c>
      <c r="L10" s="12">
        <f t="shared" ref="L10:N11" si="0">0*1.73*0.944*6500/1000000</f>
        <v>0</v>
      </c>
      <c r="M10" s="12">
        <f t="shared" si="0"/>
        <v>0</v>
      </c>
      <c r="N10" s="12">
        <f t="shared" si="0"/>
        <v>0</v>
      </c>
      <c r="O10" s="310"/>
    </row>
    <row r="11" spans="1:17">
      <c r="A11" s="317"/>
      <c r="B11" s="316" t="s">
        <v>170</v>
      </c>
      <c r="C11" s="314" t="s">
        <v>166</v>
      </c>
      <c r="D11" s="314" t="s">
        <v>166</v>
      </c>
      <c r="E11" s="314" t="s">
        <v>166</v>
      </c>
      <c r="F11" s="314" t="s">
        <v>166</v>
      </c>
      <c r="G11" s="16">
        <v>49.1</v>
      </c>
      <c r="H11" s="16">
        <v>15</v>
      </c>
      <c r="I11" s="314" t="s">
        <v>166</v>
      </c>
      <c r="J11" s="314" t="s">
        <v>166</v>
      </c>
      <c r="K11" s="12">
        <f>0*1.73*0.944*6500/1000000</f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10"/>
    </row>
    <row r="12" spans="1:17">
      <c r="A12" s="317"/>
      <c r="B12" s="316" t="s">
        <v>113</v>
      </c>
      <c r="C12" s="314" t="s">
        <v>166</v>
      </c>
      <c r="D12" s="314" t="s">
        <v>166</v>
      </c>
      <c r="E12" s="314" t="s">
        <v>166</v>
      </c>
      <c r="F12" s="314" t="s">
        <v>166</v>
      </c>
      <c r="G12" s="16">
        <v>49.1</v>
      </c>
      <c r="H12" s="16">
        <v>15</v>
      </c>
      <c r="I12" s="314" t="s">
        <v>166</v>
      </c>
      <c r="J12" s="314" t="s">
        <v>166</v>
      </c>
      <c r="K12" s="12">
        <v>0.216</v>
      </c>
      <c r="L12" s="12">
        <v>0.191</v>
      </c>
      <c r="M12" s="12">
        <v>0.19</v>
      </c>
      <c r="N12" s="12">
        <v>0.14899999999999999</v>
      </c>
      <c r="O12" s="310"/>
    </row>
    <row r="13" spans="1:17">
      <c r="A13" s="317"/>
      <c r="B13" s="316" t="s">
        <v>171</v>
      </c>
      <c r="C13" s="314" t="s">
        <v>166</v>
      </c>
      <c r="D13" s="314" t="s">
        <v>166</v>
      </c>
      <c r="E13" s="314" t="s">
        <v>166</v>
      </c>
      <c r="F13" s="314" t="s">
        <v>166</v>
      </c>
      <c r="G13" s="16">
        <v>49.1</v>
      </c>
      <c r="H13" s="16">
        <v>15</v>
      </c>
      <c r="I13" s="314" t="s">
        <v>166</v>
      </c>
      <c r="J13" s="314" t="s">
        <v>166</v>
      </c>
      <c r="K13" s="12">
        <v>0.30499999999999999</v>
      </c>
      <c r="L13" s="12">
        <v>0.21199999999999999</v>
      </c>
      <c r="M13" s="12">
        <v>0.25800000000000001</v>
      </c>
      <c r="N13" s="12">
        <v>0.127</v>
      </c>
      <c r="O13" s="310"/>
    </row>
    <row r="14" spans="1:17">
      <c r="A14" s="317"/>
      <c r="B14" s="316" t="s">
        <v>203</v>
      </c>
      <c r="C14" s="314" t="s">
        <v>166</v>
      </c>
      <c r="D14" s="314" t="s">
        <v>166</v>
      </c>
      <c r="E14" s="314" t="s">
        <v>166</v>
      </c>
      <c r="F14" s="314" t="s">
        <v>166</v>
      </c>
      <c r="G14" s="16">
        <v>49.1</v>
      </c>
      <c r="H14" s="16">
        <v>15</v>
      </c>
      <c r="I14" s="314" t="s">
        <v>166</v>
      </c>
      <c r="J14" s="314" t="s">
        <v>166</v>
      </c>
      <c r="K14" s="12">
        <v>0</v>
      </c>
      <c r="L14" s="12">
        <v>0</v>
      </c>
      <c r="M14" s="12">
        <v>0</v>
      </c>
      <c r="N14" s="12">
        <v>0</v>
      </c>
      <c r="O14" s="310"/>
    </row>
    <row r="15" spans="1:17">
      <c r="A15" s="317"/>
      <c r="B15" s="316" t="s">
        <v>173</v>
      </c>
      <c r="C15" s="314" t="s">
        <v>166</v>
      </c>
      <c r="D15" s="314" t="s">
        <v>166</v>
      </c>
      <c r="E15" s="314" t="s">
        <v>166</v>
      </c>
      <c r="F15" s="314" t="s">
        <v>166</v>
      </c>
      <c r="G15" s="16">
        <v>49.1</v>
      </c>
      <c r="H15" s="16">
        <v>15</v>
      </c>
      <c r="I15" s="314" t="s">
        <v>166</v>
      </c>
      <c r="J15" s="314" t="s">
        <v>166</v>
      </c>
      <c r="K15" s="12">
        <f>0*1.73*0.944*6500/1000000</f>
        <v>0</v>
      </c>
      <c r="L15" s="12">
        <v>0</v>
      </c>
      <c r="M15" s="12">
        <v>0</v>
      </c>
      <c r="N15" s="12">
        <f>0*1.73*0.944*6500/1000000</f>
        <v>0</v>
      </c>
      <c r="O15" s="310"/>
    </row>
    <row r="16" spans="1:17">
      <c r="A16" s="317"/>
      <c r="B16" s="316" t="s">
        <v>174</v>
      </c>
      <c r="C16" s="314" t="s">
        <v>166</v>
      </c>
      <c r="D16" s="314" t="s">
        <v>166</v>
      </c>
      <c r="E16" s="314" t="s">
        <v>166</v>
      </c>
      <c r="F16" s="314" t="s">
        <v>166</v>
      </c>
      <c r="G16" s="16">
        <v>49.1</v>
      </c>
      <c r="H16" s="16">
        <v>15</v>
      </c>
      <c r="I16" s="314" t="s">
        <v>166</v>
      </c>
      <c r="J16" s="314" t="s">
        <v>166</v>
      </c>
      <c r="K16" s="12">
        <v>0</v>
      </c>
      <c r="L16" s="12">
        <v>0</v>
      </c>
      <c r="M16" s="12">
        <v>0</v>
      </c>
      <c r="N16" s="12">
        <v>0</v>
      </c>
      <c r="O16" s="310"/>
    </row>
    <row r="17" spans="1:15">
      <c r="A17" s="317"/>
      <c r="B17" s="316" t="s">
        <v>175</v>
      </c>
      <c r="C17" s="314" t="s">
        <v>166</v>
      </c>
      <c r="D17" s="314" t="s">
        <v>166</v>
      </c>
      <c r="E17" s="314" t="s">
        <v>166</v>
      </c>
      <c r="F17" s="314" t="s">
        <v>166</v>
      </c>
      <c r="G17" s="16">
        <v>49.1</v>
      </c>
      <c r="H17" s="16">
        <v>15</v>
      </c>
      <c r="I17" s="314" t="s">
        <v>166</v>
      </c>
      <c r="J17" s="314" t="s">
        <v>166</v>
      </c>
      <c r="K17" s="12">
        <v>1.4E-2</v>
      </c>
      <c r="L17" s="12">
        <v>1.2999999999999999E-2</v>
      </c>
      <c r="M17" s="12">
        <v>1.6E-2</v>
      </c>
      <c r="N17" s="12">
        <v>1.7000000000000001E-2</v>
      </c>
      <c r="O17" s="310"/>
    </row>
    <row r="18" spans="1:15">
      <c r="A18" s="318"/>
      <c r="B18" s="319"/>
      <c r="C18" s="314"/>
      <c r="D18" s="314"/>
      <c r="E18" s="16"/>
      <c r="F18" s="16"/>
      <c r="G18" s="16"/>
      <c r="H18" s="16"/>
      <c r="I18" s="314"/>
      <c r="J18" s="314"/>
      <c r="K18" s="12"/>
      <c r="L18" s="12"/>
      <c r="M18" s="12"/>
      <c r="N18" s="12"/>
      <c r="O18" s="310"/>
    </row>
    <row r="19" spans="1:15">
      <c r="A19" s="16"/>
      <c r="B19" s="320" t="s">
        <v>49</v>
      </c>
      <c r="C19" s="314"/>
      <c r="D19" s="314"/>
      <c r="E19" s="20"/>
      <c r="F19" s="20"/>
      <c r="G19" s="20"/>
      <c r="H19" s="20"/>
      <c r="I19" s="314"/>
      <c r="J19" s="314"/>
      <c r="K19" s="321">
        <f>K8+K9+K10+K11+K12+K13+K14+K15+K16+K17</f>
        <v>0.58899999999999997</v>
      </c>
      <c r="L19" s="321">
        <f>L8+L9+L10+L11+L12+L13+L14+L15+L16+L17</f>
        <v>0.47099999999999997</v>
      </c>
      <c r="M19" s="321">
        <f>M8+M9+M10+M11+M12+M13+M14+M15+M16+M17</f>
        <v>0.51900000000000002</v>
      </c>
      <c r="N19" s="321">
        <f>N8+N9+N10+N11+N12+N13+N14+N15+N16+N17</f>
        <v>0.34899999999999998</v>
      </c>
      <c r="O19" s="310"/>
    </row>
    <row r="20" spans="1:15">
      <c r="A20" s="315"/>
      <c r="B20" s="320"/>
      <c r="C20" s="314"/>
      <c r="D20" s="314"/>
      <c r="E20" s="20"/>
      <c r="F20" s="20"/>
      <c r="G20" s="20"/>
      <c r="H20" s="20"/>
      <c r="I20" s="314"/>
      <c r="J20" s="314"/>
      <c r="K20" s="321"/>
      <c r="L20" s="321"/>
      <c r="M20" s="321"/>
      <c r="N20" s="321"/>
      <c r="O20" s="310"/>
    </row>
    <row r="21" spans="1:15">
      <c r="A21" s="315" t="s">
        <v>176</v>
      </c>
      <c r="B21" s="316" t="s">
        <v>144</v>
      </c>
      <c r="C21" s="314" t="s">
        <v>166</v>
      </c>
      <c r="D21" s="314" t="s">
        <v>166</v>
      </c>
      <c r="E21" s="16">
        <v>46.6</v>
      </c>
      <c r="F21" s="16">
        <v>0.3</v>
      </c>
      <c r="G21" s="16">
        <v>48.7</v>
      </c>
      <c r="H21" s="16">
        <v>65</v>
      </c>
      <c r="I21" s="314" t="s">
        <v>166</v>
      </c>
      <c r="J21" s="314" t="s">
        <v>166</v>
      </c>
      <c r="K21" s="12">
        <v>1E-3</v>
      </c>
      <c r="L21" s="12">
        <v>1E-3</v>
      </c>
      <c r="M21" s="12">
        <v>1E-3</v>
      </c>
      <c r="N21" s="12">
        <v>1E-3</v>
      </c>
      <c r="O21" s="310"/>
    </row>
    <row r="22" spans="1:15">
      <c r="A22" s="317" t="s">
        <v>177</v>
      </c>
      <c r="B22" s="316" t="s">
        <v>178</v>
      </c>
      <c r="C22" s="314" t="s">
        <v>166</v>
      </c>
      <c r="D22" s="314" t="s">
        <v>166</v>
      </c>
      <c r="E22" s="16">
        <v>46.6</v>
      </c>
      <c r="F22" s="16">
        <v>0.3</v>
      </c>
      <c r="G22" s="16">
        <v>48.7</v>
      </c>
      <c r="H22" s="16">
        <v>65</v>
      </c>
      <c r="I22" s="314" t="s">
        <v>166</v>
      </c>
      <c r="J22" s="314" t="s">
        <v>166</v>
      </c>
      <c r="K22" s="12">
        <v>0.72499999999999998</v>
      </c>
      <c r="L22" s="12">
        <v>0.71499999999999997</v>
      </c>
      <c r="M22" s="12">
        <v>0.7</v>
      </c>
      <c r="N22" s="12">
        <v>0.69899999999999995</v>
      </c>
      <c r="O22" s="310"/>
    </row>
    <row r="23" spans="1:15">
      <c r="A23" s="317"/>
      <c r="B23" s="316" t="s">
        <v>179</v>
      </c>
      <c r="C23" s="314" t="s">
        <v>166</v>
      </c>
      <c r="D23" s="314" t="s">
        <v>166</v>
      </c>
      <c r="E23" s="16">
        <v>46.6</v>
      </c>
      <c r="F23" s="16">
        <v>0.3</v>
      </c>
      <c r="G23" s="16">
        <v>48.7</v>
      </c>
      <c r="H23" s="16">
        <v>65</v>
      </c>
      <c r="I23" s="314" t="s">
        <v>166</v>
      </c>
      <c r="J23" s="314" t="s">
        <v>166</v>
      </c>
      <c r="K23" s="12">
        <v>0.39300000000000002</v>
      </c>
      <c r="L23" s="12">
        <v>9.2999999999999999E-2</v>
      </c>
      <c r="M23" s="12">
        <v>0.308</v>
      </c>
      <c r="N23" s="12">
        <v>0.17199999999999999</v>
      </c>
      <c r="O23" s="310"/>
    </row>
    <row r="24" spans="1:15">
      <c r="A24" s="317"/>
      <c r="B24" s="316" t="s">
        <v>148</v>
      </c>
      <c r="C24" s="314" t="s">
        <v>166</v>
      </c>
      <c r="D24" s="314" t="s">
        <v>166</v>
      </c>
      <c r="E24" s="16">
        <v>46.6</v>
      </c>
      <c r="F24" s="16">
        <v>0.3</v>
      </c>
      <c r="G24" s="16">
        <v>48.7</v>
      </c>
      <c r="H24" s="16">
        <v>65</v>
      </c>
      <c r="I24" s="314" t="s">
        <v>166</v>
      </c>
      <c r="J24" s="314" t="s">
        <v>166</v>
      </c>
      <c r="K24" s="12">
        <v>7.0999999999999994E-2</v>
      </c>
      <c r="L24" s="12">
        <v>7.0000000000000007E-2</v>
      </c>
      <c r="M24" s="12">
        <v>7.1999999999999995E-2</v>
      </c>
      <c r="N24" s="12">
        <v>7.1999999999999995E-2</v>
      </c>
      <c r="O24" s="310"/>
    </row>
    <row r="25" spans="1:15">
      <c r="A25" s="317"/>
      <c r="B25" s="316" t="s">
        <v>137</v>
      </c>
      <c r="C25" s="314" t="s">
        <v>166</v>
      </c>
      <c r="D25" s="314" t="s">
        <v>166</v>
      </c>
      <c r="E25" s="16">
        <v>46.6</v>
      </c>
      <c r="F25" s="16">
        <v>0.3</v>
      </c>
      <c r="G25" s="16">
        <v>48.7</v>
      </c>
      <c r="H25" s="16">
        <v>65</v>
      </c>
      <c r="I25" s="314" t="s">
        <v>166</v>
      </c>
      <c r="J25" s="314" t="s">
        <v>166</v>
      </c>
      <c r="K25" s="12">
        <v>4.8000000000000001E-2</v>
      </c>
      <c r="L25" s="12">
        <v>4.8000000000000001E-2</v>
      </c>
      <c r="M25" s="12">
        <v>4.8000000000000001E-2</v>
      </c>
      <c r="N25" s="12">
        <v>4.9000000000000002E-2</v>
      </c>
      <c r="O25" s="310"/>
    </row>
    <row r="26" spans="1:15">
      <c r="A26" s="317"/>
      <c r="B26" s="316" t="s">
        <v>205</v>
      </c>
      <c r="C26" s="314" t="s">
        <v>166</v>
      </c>
      <c r="D26" s="314" t="s">
        <v>166</v>
      </c>
      <c r="E26" s="16">
        <v>46.6</v>
      </c>
      <c r="F26" s="16">
        <v>0.3</v>
      </c>
      <c r="G26" s="16">
        <v>48.7</v>
      </c>
      <c r="H26" s="16">
        <v>65</v>
      </c>
      <c r="I26" s="314" t="s">
        <v>166</v>
      </c>
      <c r="J26" s="314" t="s">
        <v>166</v>
      </c>
      <c r="K26" s="12">
        <v>0</v>
      </c>
      <c r="L26" s="12">
        <v>0</v>
      </c>
      <c r="M26" s="12">
        <v>0</v>
      </c>
      <c r="N26" s="12">
        <v>0</v>
      </c>
      <c r="O26" s="310"/>
    </row>
    <row r="27" spans="1:15">
      <c r="A27" s="318"/>
      <c r="B27" s="319"/>
      <c r="C27" s="16"/>
      <c r="D27" s="16"/>
      <c r="E27" s="16"/>
      <c r="F27" s="16"/>
      <c r="G27" s="16"/>
      <c r="H27" s="16"/>
      <c r="I27" s="16"/>
      <c r="J27" s="16"/>
      <c r="K27" s="12"/>
      <c r="L27" s="12"/>
      <c r="M27" s="12"/>
      <c r="N27" s="12"/>
      <c r="O27" s="310"/>
    </row>
    <row r="28" spans="1:15">
      <c r="A28" s="318"/>
      <c r="B28" s="322" t="s">
        <v>49</v>
      </c>
      <c r="C28" s="20"/>
      <c r="D28" s="20"/>
      <c r="E28" s="20"/>
      <c r="F28" s="20"/>
      <c r="G28" s="20"/>
      <c r="H28" s="20"/>
      <c r="I28" s="20"/>
      <c r="J28" s="20"/>
      <c r="K28" s="321">
        <f>K21+K22+K23+K24+K25+K26</f>
        <v>1.238</v>
      </c>
      <c r="L28" s="321">
        <f>L21+L22+L23+L24+L25+L26</f>
        <v>0.92700000000000005</v>
      </c>
      <c r="M28" s="321">
        <f>M21+M22+M23+M24+M25+M26</f>
        <v>1.129</v>
      </c>
      <c r="N28" s="321">
        <f>N21+N22+N23+N24+N25+N26</f>
        <v>0.99299999999999988</v>
      </c>
      <c r="O28" s="310"/>
    </row>
    <row r="29" spans="1: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323"/>
      <c r="L29" s="323"/>
      <c r="M29" s="323"/>
      <c r="N29" s="323"/>
      <c r="O29" s="310"/>
    </row>
    <row r="30" spans="1:15">
      <c r="A30" t="s">
        <v>19</v>
      </c>
      <c r="B30" s="21"/>
      <c r="C30" s="21"/>
      <c r="D30" s="21"/>
      <c r="E30" s="21"/>
      <c r="F30" t="s">
        <v>20</v>
      </c>
      <c r="G30" s="21"/>
      <c r="H30" s="21"/>
      <c r="I30" s="21"/>
      <c r="J30" s="21"/>
      <c r="K30" s="21"/>
      <c r="L30" s="21"/>
      <c r="M30" s="21"/>
      <c r="N30" s="21"/>
      <c r="O30" s="310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10"/>
    </row>
    <row r="32" spans="1:15">
      <c r="A32" s="326"/>
      <c r="B32" s="32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10"/>
    </row>
    <row r="33" spans="1:1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</row>
    <row r="34" spans="1:1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</row>
    <row r="35" spans="1: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</row>
    <row r="36" spans="1: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P25" sqref="P25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88</v>
      </c>
      <c r="J3" s="440"/>
      <c r="K3" s="441"/>
      <c r="L3" s="439" t="s">
        <v>89</v>
      </c>
      <c r="M3" s="440"/>
      <c r="N3" s="441"/>
      <c r="O3" s="439" t="s">
        <v>90</v>
      </c>
      <c r="P3" s="440"/>
      <c r="Q3" s="441"/>
      <c r="R3" s="439" t="s">
        <v>91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31"/>
      <c r="E6" s="432"/>
      <c r="F6" s="433"/>
      <c r="G6" s="32" t="s">
        <v>41</v>
      </c>
      <c r="H6" s="33">
        <f>[3]АРЭС!$E$6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>
        <v>2</v>
      </c>
      <c r="F7" s="423"/>
      <c r="G7" s="42" t="s">
        <v>45</v>
      </c>
      <c r="H7" s="43">
        <f>[3]АРЭС!$L$6</f>
        <v>0.125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/>
      <c r="V7" s="51"/>
      <c r="W7" s="51"/>
      <c r="X7" s="51"/>
      <c r="Y7" s="51"/>
      <c r="Z7" s="51"/>
      <c r="AA7" s="51"/>
      <c r="AB7" s="51"/>
      <c r="AC7" s="51"/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56">
        <v>0.75700000000000001</v>
      </c>
      <c r="K8" s="57">
        <v>0.14099999999999999</v>
      </c>
      <c r="L8" s="58"/>
      <c r="M8" s="59">
        <v>0.76800000000000002</v>
      </c>
      <c r="N8" s="57">
        <v>0.14099999999999999</v>
      </c>
      <c r="O8" s="55"/>
      <c r="P8" s="56">
        <v>0.78800000000000003</v>
      </c>
      <c r="Q8" s="57">
        <v>0.14099999999999999</v>
      </c>
      <c r="R8" s="55"/>
      <c r="S8" s="60">
        <v>0.78</v>
      </c>
      <c r="T8" s="57">
        <v>0.14099999999999999</v>
      </c>
      <c r="U8" s="39"/>
      <c r="V8" s="61"/>
      <c r="W8" s="62"/>
      <c r="X8" s="61"/>
      <c r="Y8" s="62"/>
      <c r="Z8" s="61"/>
      <c r="AA8" s="62"/>
      <c r="AB8" s="61"/>
      <c r="AC8" s="62"/>
    </row>
    <row r="9" spans="1:31" ht="14.25" customHeight="1" thickBot="1">
      <c r="A9" s="407"/>
      <c r="B9" s="407"/>
      <c r="C9" s="416"/>
      <c r="D9" s="63" t="s">
        <v>46</v>
      </c>
      <c r="E9" s="426"/>
      <c r="F9" s="427"/>
      <c r="G9" s="427"/>
      <c r="H9" s="428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5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47</v>
      </c>
      <c r="D10" s="71"/>
      <c r="E10" s="420"/>
      <c r="F10" s="421"/>
      <c r="G10" s="72" t="s">
        <v>41</v>
      </c>
      <c r="H10" s="33">
        <f>[3]АРЭС!$E$7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407"/>
      <c r="B11" s="407"/>
      <c r="C11" s="415"/>
      <c r="D11" s="41">
        <v>35</v>
      </c>
      <c r="E11" s="422">
        <v>2</v>
      </c>
      <c r="F11" s="423"/>
      <c r="G11" s="42" t="s">
        <v>45</v>
      </c>
      <c r="H11" s="43">
        <f>[3]АРЭС!$L$7</f>
        <v>0.125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48"/>
      <c r="U11" s="39"/>
      <c r="V11" s="51"/>
      <c r="W11" s="51"/>
      <c r="X11" s="51"/>
      <c r="Y11" s="51"/>
      <c r="Z11" s="51"/>
      <c r="AA11" s="51"/>
      <c r="AB11" s="51"/>
      <c r="AC11" s="51"/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9">
        <v>0.55600000000000005</v>
      </c>
      <c r="K12" s="57">
        <v>0.106</v>
      </c>
      <c r="L12" s="58"/>
      <c r="M12" s="59">
        <v>0.56299999999999994</v>
      </c>
      <c r="N12" s="57">
        <v>0.106</v>
      </c>
      <c r="O12" s="55"/>
      <c r="P12" s="59">
        <v>0.59</v>
      </c>
      <c r="Q12" s="57">
        <v>0.106</v>
      </c>
      <c r="R12" s="55"/>
      <c r="S12" s="60">
        <v>0.58899999999999997</v>
      </c>
      <c r="T12" s="57">
        <v>0.106</v>
      </c>
      <c r="U12" s="39"/>
      <c r="V12" s="61"/>
      <c r="W12" s="62"/>
      <c r="X12" s="61"/>
      <c r="Y12" s="62"/>
      <c r="Z12" s="61"/>
      <c r="AA12" s="62"/>
      <c r="AB12" s="61"/>
      <c r="AC12" s="62"/>
    </row>
    <row r="13" spans="1:31" ht="14.25" customHeight="1" thickBot="1">
      <c r="A13" s="407"/>
      <c r="B13" s="407"/>
      <c r="C13" s="416"/>
      <c r="D13" s="63" t="s">
        <v>46</v>
      </c>
      <c r="E13" s="426"/>
      <c r="F13" s="427"/>
      <c r="G13" s="427"/>
      <c r="H13" s="428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5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0"/>
      <c r="O14" s="76"/>
      <c r="P14" s="77"/>
      <c r="Q14" s="78"/>
      <c r="R14" s="76"/>
      <c r="S14" s="81"/>
      <c r="T14" s="77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9"/>
      <c r="R15" s="84"/>
      <c r="S15" s="88"/>
      <c r="T15" s="85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91"/>
      <c r="N16" s="94"/>
      <c r="O16" s="90"/>
      <c r="P16" s="91"/>
      <c r="Q16" s="92"/>
      <c r="R16" s="90"/>
      <c r="S16" s="94"/>
      <c r="T16" s="91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6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7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5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1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6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7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7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1.3130000000000002</v>
      </c>
      <c r="K24" s="114">
        <f>K8+K12</f>
        <v>0.247</v>
      </c>
      <c r="L24" s="115"/>
      <c r="M24" s="116">
        <f>M8+M12</f>
        <v>1.331</v>
      </c>
      <c r="N24" s="116">
        <f>N8+N12</f>
        <v>0.247</v>
      </c>
      <c r="O24" s="113"/>
      <c r="P24" s="116">
        <f>P8+P12</f>
        <v>1.3780000000000001</v>
      </c>
      <c r="Q24" s="116">
        <f>Q8+Q12</f>
        <v>0.247</v>
      </c>
      <c r="R24" s="113"/>
      <c r="S24" s="117">
        <f>S8+S12</f>
        <v>1.369</v>
      </c>
      <c r="T24" s="116">
        <f>T8+T12</f>
        <v>0.247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/>
      <c r="J25" s="24"/>
      <c r="K25" s="25"/>
      <c r="L25" s="23"/>
      <c r="M25" s="24"/>
      <c r="N25" s="25"/>
      <c r="O25" s="23"/>
      <c r="P25" s="24"/>
      <c r="Q25" s="25"/>
      <c r="R25" s="23"/>
      <c r="S25" s="24"/>
      <c r="T25" s="25"/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</row>
    <row r="27" spans="1:20" ht="14.25" customHeight="1">
      <c r="A27" s="407"/>
      <c r="B27" s="407"/>
      <c r="C27" s="412" t="s">
        <v>59</v>
      </c>
      <c r="D27" s="413"/>
      <c r="E27" s="118"/>
      <c r="F27" s="119"/>
      <c r="G27" s="119"/>
      <c r="H27" s="120"/>
      <c r="I27" s="121">
        <v>40</v>
      </c>
      <c r="J27" s="122"/>
      <c r="K27" s="123"/>
      <c r="L27" s="124">
        <v>40</v>
      </c>
      <c r="M27" s="122"/>
      <c r="N27" s="125"/>
      <c r="O27" s="121">
        <v>40</v>
      </c>
      <c r="P27" s="122"/>
      <c r="Q27" s="123"/>
      <c r="R27" s="121">
        <v>40</v>
      </c>
      <c r="S27" s="125"/>
      <c r="T27" s="123"/>
    </row>
    <row r="28" spans="1:20" ht="14.25" customHeight="1">
      <c r="A28" s="407"/>
      <c r="B28" s="407"/>
      <c r="C28" s="400" t="s">
        <v>60</v>
      </c>
      <c r="D28" s="401"/>
      <c r="E28" s="126"/>
      <c r="F28" s="127"/>
      <c r="G28" s="127"/>
      <c r="H28" s="128"/>
      <c r="I28" s="44"/>
      <c r="J28" s="48"/>
      <c r="K28" s="50"/>
      <c r="L28" s="47"/>
      <c r="M28" s="48"/>
      <c r="N28" s="49"/>
      <c r="O28" s="44"/>
      <c r="P28" s="48"/>
      <c r="Q28" s="50"/>
      <c r="R28" s="44"/>
      <c r="S28" s="49"/>
      <c r="T28" s="50"/>
    </row>
    <row r="29" spans="1:20" ht="14.25" customHeight="1">
      <c r="A29" s="407"/>
      <c r="B29" s="407"/>
      <c r="C29" s="400" t="s">
        <v>61</v>
      </c>
      <c r="D29" s="401"/>
      <c r="E29" s="126"/>
      <c r="F29" s="127"/>
      <c r="G29" s="127"/>
      <c r="H29" s="128"/>
      <c r="I29" s="44"/>
      <c r="J29" s="48">
        <v>0.10100000000000001</v>
      </c>
      <c r="K29" s="50"/>
      <c r="L29" s="47"/>
      <c r="M29" s="48">
        <v>0.113</v>
      </c>
      <c r="N29" s="49"/>
      <c r="O29" s="44"/>
      <c r="P29" s="48">
        <v>0.10100000000000001</v>
      </c>
      <c r="Q29" s="50"/>
      <c r="R29" s="44"/>
      <c r="S29" s="48">
        <v>0.10100000000000001</v>
      </c>
      <c r="T29" s="50"/>
    </row>
    <row r="30" spans="1:20" ht="14.25" customHeight="1">
      <c r="A30" s="407"/>
      <c r="B30" s="407"/>
      <c r="C30" s="400" t="s">
        <v>62</v>
      </c>
      <c r="D30" s="401"/>
      <c r="E30" s="126"/>
      <c r="F30" s="127"/>
      <c r="G30" s="127"/>
      <c r="H30" s="128"/>
      <c r="I30" s="44"/>
      <c r="J30" s="48">
        <v>3.4000000000000002E-2</v>
      </c>
      <c r="K30" s="50"/>
      <c r="L30" s="47"/>
      <c r="M30" s="48">
        <v>3.4000000000000002E-2</v>
      </c>
      <c r="N30" s="49"/>
      <c r="O30" s="44"/>
      <c r="P30" s="48">
        <v>3.4000000000000002E-2</v>
      </c>
      <c r="Q30" s="50"/>
      <c r="R30" s="44"/>
      <c r="S30" s="48">
        <v>3.4000000000000002E-2</v>
      </c>
      <c r="T30" s="50"/>
    </row>
    <row r="31" spans="1:20" ht="14.25" customHeight="1">
      <c r="A31" s="407"/>
      <c r="B31" s="407"/>
      <c r="C31" s="400" t="s">
        <v>63</v>
      </c>
      <c r="D31" s="401"/>
      <c r="E31" s="126"/>
      <c r="F31" s="127"/>
      <c r="G31" s="127"/>
      <c r="H31" s="128"/>
      <c r="I31" s="44"/>
      <c r="J31" s="48">
        <v>2.3E-2</v>
      </c>
      <c r="K31" s="50"/>
      <c r="L31" s="47"/>
      <c r="M31" s="48">
        <v>2.1000000000000001E-2</v>
      </c>
      <c r="N31" s="49"/>
      <c r="O31" s="44"/>
      <c r="P31" s="48">
        <v>2.1000000000000001E-2</v>
      </c>
      <c r="Q31" s="50"/>
      <c r="R31" s="44"/>
      <c r="S31" s="49">
        <v>2.3E-2</v>
      </c>
      <c r="T31" s="50"/>
    </row>
    <row r="32" spans="1:20" ht="14.25" customHeight="1">
      <c r="A32" s="407"/>
      <c r="B32" s="407"/>
      <c r="C32" s="400" t="s">
        <v>64</v>
      </c>
      <c r="D32" s="401"/>
      <c r="E32" s="126"/>
      <c r="F32" s="127"/>
      <c r="G32" s="127"/>
      <c r="H32" s="128"/>
      <c r="I32" s="44"/>
      <c r="J32" s="48">
        <v>0.63500000000000001</v>
      </c>
      <c r="K32" s="50"/>
      <c r="L32" s="47"/>
      <c r="M32" s="48">
        <v>0.63500000000000001</v>
      </c>
      <c r="N32" s="49"/>
      <c r="O32" s="44"/>
      <c r="P32" s="48">
        <v>0.63500000000000001</v>
      </c>
      <c r="Q32" s="50"/>
      <c r="R32" s="44"/>
      <c r="S32" s="48">
        <v>0.63500000000000001</v>
      </c>
      <c r="T32" s="50"/>
    </row>
    <row r="33" spans="1:20" ht="14.25" customHeight="1">
      <c r="A33" s="407"/>
      <c r="B33" s="407"/>
      <c r="C33" s="400" t="s">
        <v>65</v>
      </c>
      <c r="D33" s="401"/>
      <c r="E33" s="126"/>
      <c r="F33" s="127"/>
      <c r="G33" s="48"/>
      <c r="H33" s="128"/>
      <c r="I33" s="44"/>
      <c r="J33" s="48">
        <v>0.53900000000000003</v>
      </c>
      <c r="K33" s="50"/>
      <c r="L33" s="47"/>
      <c r="M33" s="48">
        <v>0.6</v>
      </c>
      <c r="N33" s="49"/>
      <c r="O33" s="44"/>
      <c r="P33" s="48">
        <v>0.58899999999999997</v>
      </c>
      <c r="Q33" s="50"/>
      <c r="R33" s="44"/>
      <c r="S33" s="49">
        <v>0.56299999999999994</v>
      </c>
      <c r="T33" s="50"/>
    </row>
    <row r="34" spans="1:20" ht="14.25" customHeight="1">
      <c r="A34" s="407"/>
      <c r="B34" s="407"/>
      <c r="C34" s="400" t="s">
        <v>66</v>
      </c>
      <c r="D34" s="401"/>
      <c r="E34" s="126"/>
      <c r="F34" s="127"/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67</v>
      </c>
      <c r="D35" s="401"/>
      <c r="E35" s="126"/>
      <c r="F35" s="127"/>
      <c r="G35" s="127"/>
      <c r="H35" s="128"/>
      <c r="I35" s="44"/>
      <c r="J35" s="48"/>
      <c r="K35" s="50"/>
      <c r="L35" s="47"/>
      <c r="M35" s="48"/>
      <c r="N35" s="49"/>
      <c r="O35" s="44"/>
      <c r="P35" s="48"/>
      <c r="Q35" s="50"/>
      <c r="R35" s="44"/>
      <c r="S35" s="49"/>
      <c r="T35" s="50"/>
    </row>
    <row r="36" spans="1:20" ht="14.25" customHeight="1">
      <c r="A36" s="407"/>
      <c r="B36" s="407"/>
      <c r="C36" s="402" t="s">
        <v>68</v>
      </c>
      <c r="D36" s="403"/>
      <c r="E36" s="126"/>
      <c r="F36" s="127"/>
      <c r="G36" s="127"/>
      <c r="H36" s="128"/>
      <c r="I36" s="44"/>
      <c r="J36" s="48"/>
      <c r="K36" s="50"/>
      <c r="L36" s="47"/>
      <c r="M36" s="48"/>
      <c r="N36" s="49"/>
      <c r="O36" s="44"/>
      <c r="P36" s="48"/>
      <c r="Q36" s="50"/>
      <c r="R36" s="44"/>
      <c r="S36" s="49"/>
      <c r="T36" s="50"/>
    </row>
    <row r="37" spans="1:20" ht="14.25" customHeight="1">
      <c r="A37" s="407"/>
      <c r="B37" s="407"/>
      <c r="C37" s="402" t="s">
        <v>69</v>
      </c>
      <c r="D37" s="403"/>
      <c r="E37" s="126"/>
      <c r="F37" s="127"/>
      <c r="G37" s="127"/>
      <c r="H37" s="128"/>
      <c r="I37" s="44"/>
      <c r="J37" s="48"/>
      <c r="K37" s="50"/>
      <c r="L37" s="47"/>
      <c r="M37" s="48"/>
      <c r="N37" s="49"/>
      <c r="O37" s="44"/>
      <c r="P37" s="48"/>
      <c r="Q37" s="50"/>
      <c r="R37" s="44"/>
      <c r="S37" s="49"/>
      <c r="T37" s="50"/>
    </row>
    <row r="38" spans="1:20" ht="14.25" customHeight="1">
      <c r="A38" s="407"/>
      <c r="B38" s="407"/>
      <c r="C38" s="404"/>
      <c r="D38" s="405"/>
      <c r="E38" s="87"/>
      <c r="F38" s="85"/>
      <c r="G38" s="85"/>
      <c r="H38" s="88"/>
      <c r="I38" s="129"/>
      <c r="J38" s="130"/>
      <c r="K38" s="89"/>
      <c r="L38" s="131"/>
      <c r="M38" s="130"/>
      <c r="N38" s="132"/>
      <c r="O38" s="129"/>
      <c r="P38" s="130"/>
      <c r="Q38" s="89"/>
      <c r="R38" s="129"/>
      <c r="S38" s="132"/>
      <c r="T38" s="89"/>
    </row>
    <row r="39" spans="1:20" ht="14.25" customHeight="1">
      <c r="A39" s="407"/>
      <c r="B39" s="407"/>
      <c r="C39" s="368"/>
      <c r="D39" s="370"/>
      <c r="E39" s="87"/>
      <c r="F39" s="85"/>
      <c r="G39" s="85"/>
      <c r="H39" s="88"/>
      <c r="I39" s="129"/>
      <c r="J39" s="130"/>
      <c r="K39" s="89"/>
      <c r="L39" s="131"/>
      <c r="M39" s="130"/>
      <c r="N39" s="132"/>
      <c r="O39" s="129"/>
      <c r="P39" s="130"/>
      <c r="Q39" s="89"/>
      <c r="R39" s="129"/>
      <c r="S39" s="132"/>
      <c r="T39" s="89"/>
    </row>
    <row r="40" spans="1:20" ht="14.25" customHeight="1">
      <c r="A40" s="407"/>
      <c r="B40" s="407"/>
      <c r="C40" s="368"/>
      <c r="D40" s="370"/>
      <c r="E40" s="87"/>
      <c r="F40" s="85"/>
      <c r="G40" s="85"/>
      <c r="H40" s="88"/>
      <c r="I40" s="129"/>
      <c r="J40" s="130"/>
      <c r="K40" s="89"/>
      <c r="L40" s="131"/>
      <c r="M40" s="130"/>
      <c r="N40" s="132"/>
      <c r="O40" s="129"/>
      <c r="P40" s="130"/>
      <c r="Q40" s="89"/>
      <c r="R40" s="129"/>
      <c r="S40" s="132"/>
      <c r="T40" s="89"/>
    </row>
    <row r="41" spans="1:20" ht="14.25" customHeight="1">
      <c r="A41" s="407"/>
      <c r="B41" s="407"/>
      <c r="C41" s="368"/>
      <c r="D41" s="370"/>
      <c r="E41" s="87"/>
      <c r="F41" s="85"/>
      <c r="G41" s="85"/>
      <c r="H41" s="88"/>
      <c r="I41" s="129"/>
      <c r="J41" s="130"/>
      <c r="K41" s="89"/>
      <c r="L41" s="131"/>
      <c r="M41" s="130"/>
      <c r="N41" s="132"/>
      <c r="O41" s="129"/>
      <c r="P41" s="130"/>
      <c r="Q41" s="89"/>
      <c r="R41" s="129"/>
      <c r="S41" s="132"/>
      <c r="T41" s="89"/>
    </row>
    <row r="42" spans="1:20" ht="14.25" customHeight="1">
      <c r="A42" s="407"/>
      <c r="B42" s="407"/>
      <c r="C42" s="368"/>
      <c r="D42" s="370"/>
      <c r="E42" s="87"/>
      <c r="F42" s="85"/>
      <c r="G42" s="85"/>
      <c r="H42" s="88"/>
      <c r="I42" s="129"/>
      <c r="J42" s="130"/>
      <c r="K42" s="89"/>
      <c r="L42" s="131"/>
      <c r="M42" s="130"/>
      <c r="N42" s="132"/>
      <c r="O42" s="129"/>
      <c r="P42" s="130"/>
      <c r="Q42" s="89"/>
      <c r="R42" s="129"/>
      <c r="S42" s="132"/>
      <c r="T42" s="89"/>
    </row>
    <row r="43" spans="1:20" ht="14.25" customHeight="1">
      <c r="A43" s="407"/>
      <c r="B43" s="407"/>
      <c r="C43" s="368"/>
      <c r="D43" s="370"/>
      <c r="E43" s="87"/>
      <c r="F43" s="85"/>
      <c r="G43" s="85"/>
      <c r="H43" s="88"/>
      <c r="I43" s="129"/>
      <c r="J43" s="130"/>
      <c r="K43" s="89"/>
      <c r="L43" s="131"/>
      <c r="M43" s="130"/>
      <c r="N43" s="132"/>
      <c r="O43" s="129"/>
      <c r="P43" s="130"/>
      <c r="Q43" s="89"/>
      <c r="R43" s="129"/>
      <c r="S43" s="132"/>
      <c r="T43" s="89"/>
    </row>
    <row r="44" spans="1:20" ht="14.25" customHeight="1">
      <c r="A44" s="407"/>
      <c r="B44" s="407"/>
      <c r="C44" s="368"/>
      <c r="D44" s="370"/>
      <c r="E44" s="87"/>
      <c r="F44" s="85"/>
      <c r="G44" s="85"/>
      <c r="H44" s="88"/>
      <c r="I44" s="129"/>
      <c r="J44" s="130"/>
      <c r="K44" s="89"/>
      <c r="L44" s="131"/>
      <c r="M44" s="130"/>
      <c r="N44" s="132"/>
      <c r="O44" s="129"/>
      <c r="P44" s="130"/>
      <c r="Q44" s="89"/>
      <c r="R44" s="129"/>
      <c r="S44" s="132"/>
      <c r="T44" s="89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368"/>
      <c r="D46" s="370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368"/>
      <c r="D47" s="370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368"/>
      <c r="D48" s="370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113"/>
      <c r="F52" s="116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/>
      <c r="M53" s="77"/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/>
      <c r="M54" s="107"/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149"/>
      <c r="J55" s="150" t="s">
        <v>72</v>
      </c>
      <c r="K55" s="151"/>
      <c r="L55" s="152"/>
      <c r="M55" s="150" t="s">
        <v>72</v>
      </c>
      <c r="N55" s="153"/>
      <c r="O55" s="149"/>
      <c r="P55" s="150" t="s">
        <v>72</v>
      </c>
      <c r="Q55" s="151"/>
      <c r="R55" s="149"/>
      <c r="S55" s="153" t="s">
        <v>72</v>
      </c>
      <c r="T55" s="151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73</v>
      </c>
      <c r="K57" s="156"/>
      <c r="L57" s="157"/>
      <c r="M57" s="155" t="s">
        <v>73</v>
      </c>
      <c r="N57" s="144"/>
      <c r="O57" s="154"/>
      <c r="P57" s="155" t="s">
        <v>73</v>
      </c>
      <c r="Q57" s="158"/>
      <c r="R57" s="159"/>
      <c r="S57" s="155" t="s">
        <v>73</v>
      </c>
      <c r="T57" s="156"/>
    </row>
    <row r="58" spans="1:23" ht="14.25" customHeigh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 t="s">
        <v>72</v>
      </c>
      <c r="K58" s="162"/>
      <c r="L58" s="160"/>
      <c r="M58" s="161" t="s">
        <v>72</v>
      </c>
      <c r="N58" s="162"/>
      <c r="O58" s="160"/>
      <c r="P58" s="161" t="s">
        <v>72</v>
      </c>
      <c r="Q58" s="162"/>
      <c r="R58" s="160"/>
      <c r="S58" s="161" t="s">
        <v>72</v>
      </c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4"/>
      <c r="K59" s="165"/>
      <c r="L59" s="163"/>
      <c r="M59" s="164"/>
      <c r="N59" s="165"/>
      <c r="O59" s="163"/>
      <c r="P59" s="164"/>
      <c r="Q59" s="165"/>
      <c r="R59" s="163"/>
      <c r="S59" s="164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ROUND((V8^2+W8^2)*[3]АРЭС!$F$6/[3]АРЭС!$C$6^2,4)</f>
        <v>0</v>
      </c>
      <c r="J62" s="168" t="s">
        <v>79</v>
      </c>
      <c r="K62" s="169">
        <f>ROUND((V8^2+W8^2)*[3]АРЭС!$I$6/([3]АРЭС!$C$6*100),4)</f>
        <v>0</v>
      </c>
      <c r="L62" s="167">
        <f>ROUND((X8^2+Y8^2)*[3]АРЭС!$F$6/[3]АРЭС!$C$6^2,4)</f>
        <v>0</v>
      </c>
      <c r="M62" s="168" t="s">
        <v>79</v>
      </c>
      <c r="N62" s="169">
        <f>ROUND((X8^2+Y8^2)*[3]АРЭС!$I$6/([3]АРЭС!$C$6*100),4)</f>
        <v>0</v>
      </c>
      <c r="O62" s="167">
        <f>ROUND((Z8^2+AA8^2)*[3]АРЭС!$F$6/[3]АРЭС!$C$6^2,4)</f>
        <v>0</v>
      </c>
      <c r="P62" s="168" t="s">
        <v>79</v>
      </c>
      <c r="Q62" s="169">
        <f>ROUND((Z8^2+AA8^2)*[3]АРЭС!$I$6/([3]АРЭС!$C$6*100),4)</f>
        <v>0</v>
      </c>
      <c r="R62" s="167">
        <f>ROUND((AB8^2+AC8^2)*[3]АРЭС!$F$6/[3]АРЭС!$C$6^2,4)</f>
        <v>0</v>
      </c>
      <c r="S62" s="168" t="s">
        <v>79</v>
      </c>
      <c r="T62" s="169">
        <f>ROUND((AB8^2+AC8^2)*[3]АРЭС!$I$6/([3]АРЭС!$C$6*100),4)</f>
        <v>0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ROUND((V12^2+W12^2)*[3]АРЭС!$F$7/[3]АРЭС!$C$7^2,4)</f>
        <v>0</v>
      </c>
      <c r="J63" s="171" t="s">
        <v>79</v>
      </c>
      <c r="K63" s="172">
        <f>ROUND((V12^2+W12^2)*[3]АРЭС!$I$7/([3]АРЭС!$C$7*100),4)</f>
        <v>0</v>
      </c>
      <c r="L63" s="170">
        <f>ROUND((X12^2+Y12^2)*[3]АРЭС!$F$7/[3]АРЭС!$C$7^2,4)</f>
        <v>0</v>
      </c>
      <c r="M63" s="171" t="s">
        <v>79</v>
      </c>
      <c r="N63" s="172">
        <f>ROUND((X12^2+Y12^2)*[3]АРЭС!$I$7/([3]АРЭС!$C$7*100),4)</f>
        <v>0</v>
      </c>
      <c r="O63" s="170">
        <f>ROUND((Z12^2+AA12^2)*[3]АРЭС!$F$7/[3]АРЭС!$C$7^2,4)</f>
        <v>0</v>
      </c>
      <c r="P63" s="171" t="s">
        <v>79</v>
      </c>
      <c r="Q63" s="172">
        <f>ROUND((Z12^2+AA12^2)*[3]АРЭС!$I$7/([3]АРЭС!$C$7*100),4)</f>
        <v>0</v>
      </c>
      <c r="R63" s="170">
        <f>ROUND((AB12^2+AC12^2)*[3]АРЭС!$F$7/[3]АРЭС!$C$7^2,4)</f>
        <v>0</v>
      </c>
      <c r="S63" s="171" t="s">
        <v>79</v>
      </c>
      <c r="T63" s="172">
        <f>ROUND((AB12^2+AC12^2)*[3]АРЭС!$I$7/([3]АРЭС!$C$7*100),4)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I62+V8+H6</f>
        <v>4.0000000000000001E-3</v>
      </c>
      <c r="J66" s="181" t="s">
        <v>79</v>
      </c>
      <c r="K66" s="182">
        <f>K62+W8+H7</f>
        <v>0.125</v>
      </c>
      <c r="L66" s="180">
        <f>L62+X8+H6</f>
        <v>4.0000000000000001E-3</v>
      </c>
      <c r="M66" s="181" t="s">
        <v>79</v>
      </c>
      <c r="N66" s="183">
        <f>N62+Y8+H7</f>
        <v>0.125</v>
      </c>
      <c r="O66" s="184">
        <f>O62+Z8+H6</f>
        <v>4.0000000000000001E-3</v>
      </c>
      <c r="P66" s="181" t="s">
        <v>79</v>
      </c>
      <c r="Q66" s="182">
        <f>Q62+AA8+H7</f>
        <v>0.125</v>
      </c>
      <c r="R66" s="180">
        <f>R62+AB8+H6</f>
        <v>4.0000000000000001E-3</v>
      </c>
      <c r="S66" s="181" t="s">
        <v>79</v>
      </c>
      <c r="T66" s="183">
        <f>T62+AC8+H7</f>
        <v>0.125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I63+V12+H10</f>
        <v>4.0000000000000001E-3</v>
      </c>
      <c r="J67" s="173" t="s">
        <v>79</v>
      </c>
      <c r="K67" s="190">
        <f>K63+W12+H11</f>
        <v>0.125</v>
      </c>
      <c r="L67" s="191">
        <f>L63+X12+H10</f>
        <v>4.0000000000000001E-3</v>
      </c>
      <c r="M67" s="173" t="s">
        <v>79</v>
      </c>
      <c r="N67" s="192">
        <f>N63+Y12+H11</f>
        <v>0.125</v>
      </c>
      <c r="O67" s="190">
        <f>O63+Z12+H10</f>
        <v>4.0000000000000001E-3</v>
      </c>
      <c r="P67" s="173" t="s">
        <v>79</v>
      </c>
      <c r="Q67" s="190">
        <f>Q63+AA12+H11</f>
        <v>0.125</v>
      </c>
      <c r="R67" s="191">
        <f>R63+AB12+H10</f>
        <v>4.0000000000000001E-3</v>
      </c>
      <c r="S67" s="173" t="s">
        <v>79</v>
      </c>
      <c r="T67" s="192">
        <f>T63+AC12+H11</f>
        <v>0.125</v>
      </c>
    </row>
    <row r="68" spans="1:20" ht="14.25" customHeight="1">
      <c r="A68" s="438"/>
      <c r="B68" s="185"/>
      <c r="C68" s="186"/>
      <c r="D68" s="187"/>
      <c r="E68" s="188"/>
      <c r="F68" s="338" t="s">
        <v>82</v>
      </c>
      <c r="G68" s="338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8.0000000000000002E-3</v>
      </c>
      <c r="J70" s="200" t="s">
        <v>79</v>
      </c>
      <c r="K70" s="201">
        <f>K66+K67</f>
        <v>0.25</v>
      </c>
      <c r="L70" s="199">
        <f>L66+L67</f>
        <v>8.0000000000000002E-3</v>
      </c>
      <c r="M70" s="200" t="s">
        <v>79</v>
      </c>
      <c r="N70" s="201">
        <f>N66+N67</f>
        <v>0.25</v>
      </c>
      <c r="O70" s="199">
        <f>O66+O67</f>
        <v>8.0000000000000002E-3</v>
      </c>
      <c r="P70" s="200" t="s">
        <v>79</v>
      </c>
      <c r="Q70" s="201">
        <f>Q66+Q67</f>
        <v>0.25</v>
      </c>
      <c r="R70" s="199">
        <f>R66+R67</f>
        <v>8.0000000000000002E-3</v>
      </c>
      <c r="S70" s="200" t="s">
        <v>79</v>
      </c>
      <c r="T70" s="201">
        <f>T66+T67</f>
        <v>0.25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>
      <c r="A74" t="s">
        <v>19</v>
      </c>
      <c r="O74" t="s">
        <v>20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topLeftCell="A36" workbookViewId="0">
      <selection activeCell="K56" sqref="K5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2" t="s">
        <v>24</v>
      </c>
      <c r="H3" s="354"/>
      <c r="I3" s="439" t="s">
        <v>92</v>
      </c>
      <c r="J3" s="440"/>
      <c r="K3" s="441"/>
      <c r="L3" s="439" t="s">
        <v>33</v>
      </c>
      <c r="M3" s="440"/>
      <c r="N3" s="441"/>
      <c r="O3" s="439" t="s">
        <v>93</v>
      </c>
      <c r="P3" s="440"/>
      <c r="Q3" s="441"/>
      <c r="R3" s="439" t="s">
        <v>34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5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0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31"/>
      <c r="E6" s="432"/>
      <c r="F6" s="433"/>
      <c r="G6" s="32" t="s">
        <v>41</v>
      </c>
      <c r="H6" s="202">
        <f>[3]АРЭС!$E$6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>
        <v>2</v>
      </c>
      <c r="F7" s="423"/>
      <c r="G7" s="42" t="s">
        <v>45</v>
      </c>
      <c r="H7" s="43">
        <f>[3]АРЭС!$L$6</f>
        <v>0.125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/>
      <c r="V7" s="51"/>
      <c r="W7" s="51"/>
      <c r="X7" s="51"/>
      <c r="Y7" s="51"/>
      <c r="Z7" s="51"/>
      <c r="AA7" s="51"/>
      <c r="AB7" s="51"/>
      <c r="AC7" s="51"/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0.76100000000000001</v>
      </c>
      <c r="K8" s="204">
        <v>0.17699999999999999</v>
      </c>
      <c r="L8" s="205"/>
      <c r="M8" s="206">
        <v>0.76500000000000001</v>
      </c>
      <c r="N8" s="204">
        <v>0.17699999999999999</v>
      </c>
      <c r="O8" s="207"/>
      <c r="P8" s="206">
        <v>0.76800000000000002</v>
      </c>
      <c r="Q8" s="204">
        <v>0.17699999999999999</v>
      </c>
      <c r="R8" s="207"/>
      <c r="S8" s="208">
        <v>0.751</v>
      </c>
      <c r="T8" s="204">
        <v>0.17699999999999999</v>
      </c>
      <c r="U8" s="39"/>
      <c r="V8" s="61"/>
      <c r="W8" s="62"/>
      <c r="X8" s="61"/>
      <c r="Y8" s="62"/>
      <c r="Z8" s="61"/>
      <c r="AA8" s="62"/>
      <c r="AB8" s="61"/>
      <c r="AC8" s="62"/>
    </row>
    <row r="9" spans="1:31" ht="14.25" customHeight="1" thickBot="1">
      <c r="A9" s="407"/>
      <c r="B9" s="407"/>
      <c r="C9" s="416"/>
      <c r="D9" s="63" t="s">
        <v>46</v>
      </c>
      <c r="E9" s="426"/>
      <c r="F9" s="427"/>
      <c r="G9" s="427"/>
      <c r="H9" s="428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6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47</v>
      </c>
      <c r="D10" s="71"/>
      <c r="E10" s="420"/>
      <c r="F10" s="421"/>
      <c r="G10" s="72" t="s">
        <v>41</v>
      </c>
      <c r="H10" s="202">
        <f>[3]АРЭС!$E$7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407"/>
      <c r="B11" s="407"/>
      <c r="C11" s="415"/>
      <c r="D11" s="41">
        <v>35</v>
      </c>
      <c r="E11" s="422">
        <v>2</v>
      </c>
      <c r="F11" s="423"/>
      <c r="G11" s="42" t="s">
        <v>45</v>
      </c>
      <c r="H11" s="43">
        <f>[3]АРЭС!$L$7</f>
        <v>0.125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50"/>
      <c r="U11" s="39"/>
      <c r="V11" s="51"/>
      <c r="W11" s="51"/>
      <c r="X11" s="51"/>
      <c r="Y11" s="51"/>
      <c r="Z11" s="51"/>
      <c r="AA11" s="51"/>
      <c r="AB11" s="51"/>
      <c r="AC11" s="51"/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206">
        <v>0.57199999999999995</v>
      </c>
      <c r="K12" s="204">
        <v>0.106</v>
      </c>
      <c r="L12" s="205"/>
      <c r="M12" s="206">
        <v>0.57199999999999995</v>
      </c>
      <c r="N12" s="204">
        <v>0.106</v>
      </c>
      <c r="O12" s="207"/>
      <c r="P12" s="206">
        <v>0.58899999999999997</v>
      </c>
      <c r="Q12" s="204">
        <v>0.106</v>
      </c>
      <c r="R12" s="207"/>
      <c r="S12" s="208">
        <v>0.59499999999999997</v>
      </c>
      <c r="T12" s="204">
        <v>0.106</v>
      </c>
      <c r="U12" s="39"/>
      <c r="V12" s="61"/>
      <c r="W12" s="62"/>
      <c r="X12" s="61"/>
      <c r="Y12" s="62"/>
      <c r="Z12" s="61"/>
      <c r="AA12" s="62"/>
      <c r="AB12" s="61"/>
      <c r="AC12" s="62"/>
    </row>
    <row r="13" spans="1:31" ht="14.25" customHeight="1" thickBot="1">
      <c r="A13" s="407"/>
      <c r="B13" s="407"/>
      <c r="C13" s="416"/>
      <c r="D13" s="63" t="s">
        <v>46</v>
      </c>
      <c r="E13" s="426"/>
      <c r="F13" s="427"/>
      <c r="G13" s="427"/>
      <c r="H13" s="428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6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0"/>
      <c r="O14" s="76"/>
      <c r="P14" s="77"/>
      <c r="Q14" s="78"/>
      <c r="R14" s="76"/>
      <c r="S14" s="81"/>
      <c r="T14" s="78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9"/>
      <c r="R15" s="84"/>
      <c r="S15" s="88"/>
      <c r="T15" s="86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91"/>
      <c r="N16" s="94"/>
      <c r="O16" s="90"/>
      <c r="P16" s="91"/>
      <c r="Q16" s="92"/>
      <c r="R16" s="90"/>
      <c r="S16" s="94"/>
      <c r="T16" s="92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7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8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6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2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7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8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1.333</v>
      </c>
      <c r="K24" s="114">
        <f>K8+K12</f>
        <v>0.28299999999999997</v>
      </c>
      <c r="L24" s="115"/>
      <c r="M24" s="116">
        <f>M8+M12</f>
        <v>1.337</v>
      </c>
      <c r="N24" s="116">
        <f>N8+N12</f>
        <v>0.28299999999999997</v>
      </c>
      <c r="O24" s="113"/>
      <c r="P24" s="116">
        <f>P8+P12</f>
        <v>1.357</v>
      </c>
      <c r="Q24" s="116">
        <f>Q8+Q12</f>
        <v>0.28299999999999997</v>
      </c>
      <c r="R24" s="113"/>
      <c r="S24" s="117">
        <f>S8+S12</f>
        <v>1.3460000000000001</v>
      </c>
      <c r="T24" s="116">
        <f>T8+T12</f>
        <v>0.28299999999999997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/>
      <c r="J25" s="24"/>
      <c r="K25" s="25"/>
      <c r="L25" s="23"/>
      <c r="M25" s="24"/>
      <c r="N25" s="25"/>
      <c r="O25" s="23"/>
      <c r="P25" s="24"/>
      <c r="Q25" s="25"/>
      <c r="R25" s="23"/>
      <c r="S25" s="24"/>
      <c r="T25" s="25"/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</row>
    <row r="27" spans="1:20" ht="14.25" customHeight="1">
      <c r="A27" s="407"/>
      <c r="B27" s="407"/>
      <c r="C27" s="412" t="s">
        <v>59</v>
      </c>
      <c r="D27" s="413"/>
      <c r="E27" s="118"/>
      <c r="F27" s="119"/>
      <c r="G27" s="119"/>
      <c r="H27" s="120"/>
      <c r="I27" s="121">
        <v>40</v>
      </c>
      <c r="J27" s="122"/>
      <c r="K27" s="123"/>
      <c r="L27" s="124">
        <v>40</v>
      </c>
      <c r="M27" s="122"/>
      <c r="N27" s="125"/>
      <c r="O27" s="121">
        <v>40</v>
      </c>
      <c r="P27" s="122"/>
      <c r="Q27" s="123"/>
      <c r="R27" s="121">
        <v>40</v>
      </c>
      <c r="S27" s="125"/>
      <c r="T27" s="123"/>
    </row>
    <row r="28" spans="1:20" ht="14.25" customHeight="1">
      <c r="A28" s="407"/>
      <c r="B28" s="407"/>
      <c r="C28" s="400" t="s">
        <v>60</v>
      </c>
      <c r="D28" s="401"/>
      <c r="E28" s="126"/>
      <c r="F28" s="127"/>
      <c r="G28" s="127"/>
      <c r="H28" s="128"/>
      <c r="I28" s="44"/>
      <c r="J28" s="48"/>
      <c r="K28" s="50"/>
      <c r="L28" s="47"/>
      <c r="M28" s="48"/>
      <c r="N28" s="49"/>
      <c r="O28" s="44"/>
      <c r="P28" s="48"/>
      <c r="Q28" s="50"/>
      <c r="R28" s="44"/>
      <c r="S28" s="49"/>
      <c r="T28" s="50"/>
    </row>
    <row r="29" spans="1:20" ht="14.25" customHeight="1">
      <c r="A29" s="407"/>
      <c r="B29" s="407"/>
      <c r="C29" s="400" t="s">
        <v>61</v>
      </c>
      <c r="D29" s="401"/>
      <c r="E29" s="126"/>
      <c r="F29" s="127"/>
      <c r="G29" s="127"/>
      <c r="H29" s="128"/>
      <c r="I29" s="44"/>
      <c r="J29" s="209">
        <v>0.10100000000000001</v>
      </c>
      <c r="K29" s="210"/>
      <c r="L29" s="211"/>
      <c r="M29" s="209">
        <v>0.10100000000000001</v>
      </c>
      <c r="N29" s="212"/>
      <c r="O29" s="213"/>
      <c r="P29" s="209">
        <v>0.10100000000000001</v>
      </c>
      <c r="Q29" s="210"/>
      <c r="R29" s="213"/>
      <c r="S29" s="209">
        <v>0.10100000000000001</v>
      </c>
      <c r="T29" s="50"/>
    </row>
    <row r="30" spans="1:20" ht="14.25" customHeight="1">
      <c r="A30" s="407"/>
      <c r="B30" s="407"/>
      <c r="C30" s="400" t="s">
        <v>62</v>
      </c>
      <c r="D30" s="401"/>
      <c r="E30" s="126"/>
      <c r="F30" s="127"/>
      <c r="G30" s="127"/>
      <c r="H30" s="128"/>
      <c r="I30" s="44"/>
      <c r="J30" s="209">
        <v>3.4000000000000002E-2</v>
      </c>
      <c r="K30" s="210"/>
      <c r="L30" s="211"/>
      <c r="M30" s="209">
        <v>3.4000000000000002E-2</v>
      </c>
      <c r="N30" s="212"/>
      <c r="O30" s="213"/>
      <c r="P30" s="209">
        <v>3.4000000000000002E-2</v>
      </c>
      <c r="Q30" s="210"/>
      <c r="R30" s="213"/>
      <c r="S30" s="209">
        <v>3.4000000000000002E-2</v>
      </c>
      <c r="T30" s="50"/>
    </row>
    <row r="31" spans="1:20" ht="14.25" customHeight="1">
      <c r="A31" s="407"/>
      <c r="B31" s="407"/>
      <c r="C31" s="400" t="s">
        <v>63</v>
      </c>
      <c r="D31" s="401"/>
      <c r="E31" s="126"/>
      <c r="F31" s="127"/>
      <c r="G31" s="127"/>
      <c r="H31" s="128"/>
      <c r="I31" s="44"/>
      <c r="J31" s="213">
        <v>2.3E-2</v>
      </c>
      <c r="K31" s="210"/>
      <c r="L31" s="211"/>
      <c r="M31" s="211">
        <v>2.5000000000000001E-2</v>
      </c>
      <c r="N31" s="212"/>
      <c r="O31" s="213"/>
      <c r="P31" s="213">
        <v>2.3E-2</v>
      </c>
      <c r="Q31" s="210"/>
      <c r="R31" s="213"/>
      <c r="S31" s="212">
        <v>2.3E-2</v>
      </c>
      <c r="T31" s="50"/>
    </row>
    <row r="32" spans="1:20" ht="14.25" customHeight="1">
      <c r="A32" s="407"/>
      <c r="B32" s="407"/>
      <c r="C32" s="400" t="s">
        <v>64</v>
      </c>
      <c r="D32" s="401"/>
      <c r="E32" s="126"/>
      <c r="F32" s="127"/>
      <c r="G32" s="127"/>
      <c r="H32" s="128"/>
      <c r="I32" s="44"/>
      <c r="J32" s="213">
        <v>0.63500000000000001</v>
      </c>
      <c r="K32" s="210"/>
      <c r="L32" s="211"/>
      <c r="M32" s="213">
        <v>0.63500000000000001</v>
      </c>
      <c r="N32" s="212"/>
      <c r="O32" s="213"/>
      <c r="P32" s="213">
        <v>0.63500000000000001</v>
      </c>
      <c r="Q32" s="210"/>
      <c r="R32" s="213"/>
      <c r="S32" s="213">
        <v>0.63500000000000001</v>
      </c>
      <c r="T32" s="50"/>
    </row>
    <row r="33" spans="1:20" ht="14.25" customHeight="1">
      <c r="A33" s="407"/>
      <c r="B33" s="407"/>
      <c r="C33" s="400" t="s">
        <v>65</v>
      </c>
      <c r="D33" s="401"/>
      <c r="E33" s="126"/>
      <c r="F33" s="127"/>
      <c r="G33" s="48"/>
      <c r="H33" s="128"/>
      <c r="I33" s="44"/>
      <c r="J33" s="213">
        <v>0.55200000000000005</v>
      </c>
      <c r="K33" s="210"/>
      <c r="L33" s="211"/>
      <c r="M33" s="211">
        <v>0.56399999999999995</v>
      </c>
      <c r="N33" s="212"/>
      <c r="O33" s="213"/>
      <c r="P33" s="213">
        <v>0.54</v>
      </c>
      <c r="Q33" s="210"/>
      <c r="R33" s="213"/>
      <c r="S33" s="212">
        <v>0.54</v>
      </c>
      <c r="T33" s="50"/>
    </row>
    <row r="34" spans="1:20" ht="14.25" customHeight="1">
      <c r="A34" s="407"/>
      <c r="B34" s="407"/>
      <c r="C34" s="400" t="s">
        <v>66</v>
      </c>
      <c r="D34" s="401"/>
      <c r="E34" s="126"/>
      <c r="F34" s="127"/>
      <c r="G34" s="127"/>
      <c r="H34" s="128"/>
      <c r="I34" s="44"/>
      <c r="J34" s="213">
        <v>0</v>
      </c>
      <c r="K34" s="210"/>
      <c r="L34" s="211"/>
      <c r="M34" s="211">
        <v>0</v>
      </c>
      <c r="N34" s="212"/>
      <c r="O34" s="213"/>
      <c r="P34" s="213">
        <v>0</v>
      </c>
      <c r="Q34" s="210"/>
      <c r="R34" s="213"/>
      <c r="S34" s="212">
        <v>0</v>
      </c>
      <c r="T34" s="50"/>
    </row>
    <row r="35" spans="1:20" ht="14.25" customHeight="1">
      <c r="A35" s="407"/>
      <c r="B35" s="407"/>
      <c r="C35" s="400" t="s">
        <v>67</v>
      </c>
      <c r="D35" s="401"/>
      <c r="E35" s="126"/>
      <c r="F35" s="127"/>
      <c r="G35" s="127"/>
      <c r="H35" s="128"/>
      <c r="I35" s="44"/>
      <c r="J35" s="48"/>
      <c r="K35" s="50"/>
      <c r="L35" s="47"/>
      <c r="M35" s="48"/>
      <c r="N35" s="49"/>
      <c r="O35" s="44"/>
      <c r="P35" s="48"/>
      <c r="Q35" s="50"/>
      <c r="R35" s="44"/>
      <c r="S35" s="49"/>
      <c r="T35" s="50"/>
    </row>
    <row r="36" spans="1:20" ht="14.25" customHeight="1">
      <c r="A36" s="407"/>
      <c r="B36" s="407"/>
      <c r="C36" s="402" t="s">
        <v>68</v>
      </c>
      <c r="D36" s="403"/>
      <c r="E36" s="126"/>
      <c r="F36" s="127"/>
      <c r="G36" s="127"/>
      <c r="H36" s="128"/>
      <c r="I36" s="44"/>
      <c r="J36" s="48"/>
      <c r="K36" s="50"/>
      <c r="L36" s="47"/>
      <c r="M36" s="48"/>
      <c r="N36" s="49"/>
      <c r="O36" s="44"/>
      <c r="P36" s="48"/>
      <c r="Q36" s="50"/>
      <c r="R36" s="44"/>
      <c r="S36" s="49"/>
      <c r="T36" s="50"/>
    </row>
    <row r="37" spans="1:20" ht="14.25" customHeight="1">
      <c r="A37" s="407"/>
      <c r="B37" s="407"/>
      <c r="C37" s="402" t="s">
        <v>69</v>
      </c>
      <c r="D37" s="403"/>
      <c r="E37" s="126"/>
      <c r="F37" s="127"/>
      <c r="G37" s="127"/>
      <c r="H37" s="128"/>
      <c r="I37" s="44"/>
      <c r="J37" s="48"/>
      <c r="K37" s="50"/>
      <c r="L37" s="47"/>
      <c r="M37" s="48"/>
      <c r="N37" s="49"/>
      <c r="O37" s="44"/>
      <c r="P37" s="48"/>
      <c r="Q37" s="50"/>
      <c r="R37" s="44"/>
      <c r="S37" s="49"/>
      <c r="T37" s="50"/>
    </row>
    <row r="38" spans="1:20" ht="14.25" customHeight="1">
      <c r="A38" s="407"/>
      <c r="B38" s="407"/>
      <c r="C38" s="404"/>
      <c r="D38" s="405"/>
      <c r="E38" s="87"/>
      <c r="F38" s="85"/>
      <c r="G38" s="85"/>
      <c r="H38" s="88"/>
      <c r="I38" s="129"/>
      <c r="J38" s="130"/>
      <c r="K38" s="89"/>
      <c r="L38" s="131"/>
      <c r="M38" s="130"/>
      <c r="N38" s="132"/>
      <c r="O38" s="129"/>
      <c r="P38" s="130"/>
      <c r="Q38" s="89"/>
      <c r="R38" s="129"/>
      <c r="S38" s="132"/>
      <c r="T38" s="89"/>
    </row>
    <row r="39" spans="1:20" ht="14.25" customHeight="1">
      <c r="A39" s="407"/>
      <c r="B39" s="407"/>
      <c r="C39" s="368"/>
      <c r="D39" s="370"/>
      <c r="E39" s="87"/>
      <c r="F39" s="85"/>
      <c r="G39" s="85"/>
      <c r="H39" s="88"/>
      <c r="I39" s="129"/>
      <c r="J39" s="130"/>
      <c r="K39" s="89"/>
      <c r="L39" s="131"/>
      <c r="M39" s="130"/>
      <c r="N39" s="132"/>
      <c r="O39" s="129"/>
      <c r="P39" s="130"/>
      <c r="Q39" s="89"/>
      <c r="R39" s="129"/>
      <c r="S39" s="132"/>
      <c r="T39" s="89"/>
    </row>
    <row r="40" spans="1:20" ht="14.25" customHeight="1">
      <c r="A40" s="407"/>
      <c r="B40" s="407"/>
      <c r="C40" s="368"/>
      <c r="D40" s="370"/>
      <c r="E40" s="87"/>
      <c r="F40" s="85"/>
      <c r="G40" s="85"/>
      <c r="H40" s="88"/>
      <c r="I40" s="129"/>
      <c r="J40" s="130"/>
      <c r="K40" s="89"/>
      <c r="L40" s="131"/>
      <c r="M40" s="130"/>
      <c r="N40" s="132"/>
      <c r="O40" s="129"/>
      <c r="P40" s="130"/>
      <c r="Q40" s="89"/>
      <c r="R40" s="129"/>
      <c r="S40" s="132"/>
      <c r="T40" s="89"/>
    </row>
    <row r="41" spans="1:20" ht="14.25" customHeight="1">
      <c r="A41" s="407"/>
      <c r="B41" s="407"/>
      <c r="C41" s="368"/>
      <c r="D41" s="370"/>
      <c r="E41" s="87"/>
      <c r="F41" s="85"/>
      <c r="G41" s="85"/>
      <c r="H41" s="88"/>
      <c r="I41" s="129"/>
      <c r="J41" s="130"/>
      <c r="K41" s="89"/>
      <c r="L41" s="131"/>
      <c r="M41" s="130"/>
      <c r="N41" s="132"/>
      <c r="O41" s="129"/>
      <c r="P41" s="130"/>
      <c r="Q41" s="89"/>
      <c r="R41" s="129"/>
      <c r="S41" s="132"/>
      <c r="T41" s="89"/>
    </row>
    <row r="42" spans="1:20" ht="14.25" customHeight="1">
      <c r="A42" s="407"/>
      <c r="B42" s="407"/>
      <c r="C42" s="368"/>
      <c r="D42" s="370"/>
      <c r="E42" s="87"/>
      <c r="F42" s="85"/>
      <c r="G42" s="85"/>
      <c r="H42" s="88"/>
      <c r="I42" s="129"/>
      <c r="J42" s="130"/>
      <c r="K42" s="89"/>
      <c r="L42" s="131"/>
      <c r="M42" s="130"/>
      <c r="N42" s="132"/>
      <c r="O42" s="129"/>
      <c r="P42" s="130"/>
      <c r="Q42" s="89"/>
      <c r="R42" s="129"/>
      <c r="S42" s="132"/>
      <c r="T42" s="89"/>
    </row>
    <row r="43" spans="1:20" ht="14.25" customHeight="1">
      <c r="A43" s="407"/>
      <c r="B43" s="407"/>
      <c r="C43" s="368"/>
      <c r="D43" s="370"/>
      <c r="E43" s="87"/>
      <c r="F43" s="85"/>
      <c r="G43" s="85"/>
      <c r="H43" s="88"/>
      <c r="I43" s="129"/>
      <c r="J43" s="130"/>
      <c r="K43" s="89"/>
      <c r="L43" s="131"/>
      <c r="M43" s="130"/>
      <c r="N43" s="132"/>
      <c r="O43" s="129"/>
      <c r="P43" s="130"/>
      <c r="Q43" s="89"/>
      <c r="R43" s="129"/>
      <c r="S43" s="132"/>
      <c r="T43" s="89"/>
    </row>
    <row r="44" spans="1:20" ht="14.25" customHeight="1">
      <c r="A44" s="407"/>
      <c r="B44" s="407"/>
      <c r="C44" s="368"/>
      <c r="D44" s="370"/>
      <c r="E44" s="87"/>
      <c r="F44" s="85"/>
      <c r="G44" s="85"/>
      <c r="H44" s="88"/>
      <c r="I44" s="129"/>
      <c r="J44" s="130"/>
      <c r="K44" s="89"/>
      <c r="L44" s="131"/>
      <c r="M44" s="130"/>
      <c r="N44" s="132"/>
      <c r="O44" s="129"/>
      <c r="P44" s="130"/>
      <c r="Q44" s="89"/>
      <c r="R44" s="129"/>
      <c r="S44" s="132"/>
      <c r="T44" s="89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368"/>
      <c r="D46" s="370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368"/>
      <c r="D47" s="370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368"/>
      <c r="D48" s="370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31"/>
      <c r="C52" s="374"/>
      <c r="D52" s="376"/>
      <c r="E52" s="113"/>
      <c r="F52" s="116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07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/>
      <c r="M53" s="77"/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07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/>
      <c r="M54" s="107"/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2" t="s">
        <v>71</v>
      </c>
      <c r="C55" s="448"/>
      <c r="D55" s="108" t="s">
        <v>50</v>
      </c>
      <c r="E55" s="408"/>
      <c r="F55" s="449"/>
      <c r="G55" s="449"/>
      <c r="H55" s="411"/>
      <c r="I55" s="149"/>
      <c r="J55" s="150" t="s">
        <v>72</v>
      </c>
      <c r="K55" s="151"/>
      <c r="L55" s="152"/>
      <c r="M55" s="150" t="s">
        <v>72</v>
      </c>
      <c r="N55" s="153"/>
      <c r="O55" s="149"/>
      <c r="P55" s="150" t="s">
        <v>72</v>
      </c>
      <c r="Q55" s="151"/>
      <c r="R55" s="149"/>
      <c r="S55" s="153" t="s">
        <v>72</v>
      </c>
      <c r="T55" s="151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73</v>
      </c>
      <c r="K57" s="156"/>
      <c r="L57" s="157"/>
      <c r="M57" s="155" t="s">
        <v>73</v>
      </c>
      <c r="N57" s="144"/>
      <c r="O57" s="154"/>
      <c r="P57" s="155" t="s">
        <v>73</v>
      </c>
      <c r="Q57" s="158"/>
      <c r="R57" s="159"/>
      <c r="S57" s="155" t="s">
        <v>73</v>
      </c>
      <c r="T57" s="156"/>
    </row>
    <row r="58" spans="1:23" ht="14.25" customHeigh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 t="s">
        <v>72</v>
      </c>
      <c r="K58" s="162"/>
      <c r="L58" s="160"/>
      <c r="M58" s="161" t="s">
        <v>72</v>
      </c>
      <c r="N58" s="162"/>
      <c r="O58" s="160"/>
      <c r="P58" s="161" t="s">
        <v>72</v>
      </c>
      <c r="Q58" s="162"/>
      <c r="R58" s="160"/>
      <c r="S58" s="161" t="s">
        <v>72</v>
      </c>
      <c r="T58" s="162"/>
    </row>
    <row r="59" spans="1:23" ht="14.25" customHeight="1">
      <c r="A59" s="407"/>
      <c r="B59" s="380"/>
      <c r="C59" s="447"/>
      <c r="D59" s="382"/>
      <c r="E59" s="392" t="s">
        <v>76</v>
      </c>
      <c r="F59" s="393"/>
      <c r="G59" s="393"/>
      <c r="H59" s="394"/>
      <c r="I59" s="163"/>
      <c r="J59" s="214"/>
      <c r="K59" s="215"/>
      <c r="L59" s="216"/>
      <c r="M59" s="214"/>
      <c r="N59" s="215"/>
      <c r="O59" s="216"/>
      <c r="P59" s="214"/>
      <c r="Q59" s="215"/>
      <c r="R59" s="216"/>
      <c r="S59" s="214"/>
      <c r="T59" s="165"/>
    </row>
    <row r="60" spans="1:23" ht="14.25" customHeight="1">
      <c r="A60" s="407"/>
      <c r="B60" s="380"/>
      <c r="C60" s="447"/>
      <c r="D60" s="382"/>
      <c r="E60" s="392" t="s">
        <v>48</v>
      </c>
      <c r="F60" s="393"/>
      <c r="G60" s="393"/>
      <c r="H60" s="394"/>
      <c r="I60" s="368"/>
      <c r="J60" s="369"/>
      <c r="K60" s="370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6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ROUND((V8^2+W8^2)*[3]АРЭС!$F$6/[3]АРЭС!$C$6^2,4)</f>
        <v>0</v>
      </c>
      <c r="J62" s="168" t="s">
        <v>79</v>
      </c>
      <c r="K62" s="169">
        <f>ROUND((V8^2+W8^2)*[3]АРЭС!$I$6/([3]АРЭС!$C$6*100),4)</f>
        <v>0</v>
      </c>
      <c r="L62" s="167">
        <f>ROUND((X8^2+Y8^2)*[3]АРЭС!$F$6/[3]АРЭС!$C$6^2,4)</f>
        <v>0</v>
      </c>
      <c r="M62" s="168" t="s">
        <v>79</v>
      </c>
      <c r="N62" s="169">
        <f>ROUND((X8^2+Y8^2)*[3]АРЭС!$I$6/([3]АРЭС!$C$6*100),4)</f>
        <v>0</v>
      </c>
      <c r="O62" s="167">
        <f>ROUND((Z8^2+AA8^2)*[3]АРЭС!$F$6/[3]АРЭС!$C$6^2,4)</f>
        <v>0</v>
      </c>
      <c r="P62" s="168" t="s">
        <v>79</v>
      </c>
      <c r="Q62" s="169">
        <f>ROUND((Z8^2+AA8^2)*[3]АРЭС!$I$6/([3]АРЭС!$C$6*100),4)</f>
        <v>0</v>
      </c>
      <c r="R62" s="167">
        <f>ROUND((AB8^2+AC8^2)*[3]АРЭС!$F$6/[3]АРЭС!$C$6^2,4)</f>
        <v>0</v>
      </c>
      <c r="S62" s="168" t="s">
        <v>79</v>
      </c>
      <c r="T62" s="169">
        <f>ROUND((AB8^2+AC8^2)*[3]АРЭС!$I$6/([3]АРЭС!$C$6*100),4)</f>
        <v>0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ROUND((V12^2+W12^2)*[3]АРЭС!$F$7/[3]АРЭС!$C$7^2,4)</f>
        <v>0</v>
      </c>
      <c r="J63" s="171" t="s">
        <v>79</v>
      </c>
      <c r="K63" s="172">
        <f>ROUND((V12^2+W12^2)*[3]АРЭС!$I$7/([3]АРЭС!$C$7*100),4)</f>
        <v>0</v>
      </c>
      <c r="L63" s="170">
        <f>ROUND((X12^2+Y12^2)*[3]АРЭС!$F$7/[3]АРЭС!$C$7^2,4)</f>
        <v>0</v>
      </c>
      <c r="M63" s="171" t="s">
        <v>79</v>
      </c>
      <c r="N63" s="172">
        <f>ROUND((X12^2+Y12^2)*[3]АРЭС!$I$7/([3]АРЭС!$C$7*100),4)</f>
        <v>0</v>
      </c>
      <c r="O63" s="170">
        <f>ROUND((Z12^2+AA12^2)*[3]АРЭС!$F$7/[3]АРЭС!$C$7^2,4)</f>
        <v>0</v>
      </c>
      <c r="P63" s="171" t="s">
        <v>79</v>
      </c>
      <c r="Q63" s="172">
        <f>ROUND((Z12^2+AA12^2)*[3]АРЭС!$I$7/([3]АРЭС!$C$7*100),4)</f>
        <v>0</v>
      </c>
      <c r="R63" s="170">
        <f>ROUND((AB12^2+AC12^2)*[3]АРЭС!$F$7/[3]АРЭС!$C$7^2,4)</f>
        <v>0</v>
      </c>
      <c r="S63" s="171" t="s">
        <v>79</v>
      </c>
      <c r="T63" s="172">
        <f>ROUND((AB12^2+AC12^2)*[3]АРЭС!$I$7/([3]АРЭС!$C$7*100),4)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40"/>
      <c r="C65" s="341"/>
      <c r="D65" s="342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07"/>
      <c r="B66" s="175"/>
      <c r="C66" s="176"/>
      <c r="D66" s="177"/>
      <c r="E66" s="178"/>
      <c r="F66" s="446" t="s">
        <v>80</v>
      </c>
      <c r="G66" s="446"/>
      <c r="H66" s="179"/>
      <c r="I66" s="180">
        <f>I62+V8+H6</f>
        <v>4.0000000000000001E-3</v>
      </c>
      <c r="J66" s="181" t="s">
        <v>79</v>
      </c>
      <c r="K66" s="182">
        <f>K62+W8+H7</f>
        <v>0.125</v>
      </c>
      <c r="L66" s="180">
        <f>L62+X8+H6</f>
        <v>4.0000000000000001E-3</v>
      </c>
      <c r="M66" s="181" t="s">
        <v>79</v>
      </c>
      <c r="N66" s="183">
        <f>N62+Y8+H7</f>
        <v>0.125</v>
      </c>
      <c r="O66" s="184">
        <f>O62+Z8+H6</f>
        <v>4.0000000000000001E-3</v>
      </c>
      <c r="P66" s="181" t="s">
        <v>79</v>
      </c>
      <c r="Q66" s="182">
        <f>Q62+AA8+H7</f>
        <v>0.125</v>
      </c>
      <c r="R66" s="180">
        <f>R62+AB8+H6</f>
        <v>4.0000000000000001E-3</v>
      </c>
      <c r="S66" s="181" t="s">
        <v>79</v>
      </c>
      <c r="T66" s="183">
        <f>T62+AC8+H7</f>
        <v>0.125</v>
      </c>
    </row>
    <row r="67" spans="1:20" ht="14.25" customHeight="1">
      <c r="A67" s="407"/>
      <c r="B67" s="185"/>
      <c r="C67" s="186"/>
      <c r="D67" s="187"/>
      <c r="E67" s="188"/>
      <c r="F67" s="337" t="s">
        <v>81</v>
      </c>
      <c r="G67" s="337"/>
      <c r="H67" s="189"/>
      <c r="I67" s="190">
        <f>I63+V12+H10</f>
        <v>4.0000000000000001E-3</v>
      </c>
      <c r="J67" s="173" t="s">
        <v>79</v>
      </c>
      <c r="K67" s="190">
        <f>K63+W12+H11</f>
        <v>0.125</v>
      </c>
      <c r="L67" s="191">
        <f>L63+X12+H10</f>
        <v>4.0000000000000001E-3</v>
      </c>
      <c r="M67" s="173" t="s">
        <v>79</v>
      </c>
      <c r="N67" s="192">
        <f>N63+Y12+H11</f>
        <v>0.125</v>
      </c>
      <c r="O67" s="190">
        <f>O63+Z12+H10</f>
        <v>4.0000000000000001E-3</v>
      </c>
      <c r="P67" s="173" t="s">
        <v>79</v>
      </c>
      <c r="Q67" s="190">
        <f>Q63+AA12+H11</f>
        <v>0.125</v>
      </c>
      <c r="R67" s="191">
        <f>R63+AB12+H10</f>
        <v>4.0000000000000001E-3</v>
      </c>
      <c r="S67" s="173" t="s">
        <v>79</v>
      </c>
      <c r="T67" s="192">
        <f>T63+AC12+H11</f>
        <v>0.125</v>
      </c>
    </row>
    <row r="68" spans="1:20" ht="14.25" customHeight="1">
      <c r="A68" s="407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07"/>
      <c r="B69" s="193"/>
      <c r="C69" s="194"/>
      <c r="D69" s="195"/>
      <c r="E69" s="196"/>
      <c r="F69" s="443" t="s">
        <v>83</v>
      </c>
      <c r="G69" s="443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6"/>
      <c r="C70" s="347"/>
      <c r="D70" s="348"/>
      <c r="E70" s="343" t="s">
        <v>84</v>
      </c>
      <c r="F70" s="444"/>
      <c r="G70" s="444"/>
      <c r="H70" s="445"/>
      <c r="I70" s="199">
        <f>I66+I67</f>
        <v>8.0000000000000002E-3</v>
      </c>
      <c r="J70" s="200" t="s">
        <v>79</v>
      </c>
      <c r="K70" s="201">
        <f>K66+K67</f>
        <v>0.25</v>
      </c>
      <c r="L70" s="199">
        <f>L66+L67</f>
        <v>8.0000000000000002E-3</v>
      </c>
      <c r="M70" s="200" t="s">
        <v>79</v>
      </c>
      <c r="N70" s="201">
        <f>N66+N67</f>
        <v>0.25</v>
      </c>
      <c r="O70" s="199">
        <f>O66+O67</f>
        <v>8.0000000000000002E-3</v>
      </c>
      <c r="P70" s="200" t="s">
        <v>79</v>
      </c>
      <c r="Q70" s="201">
        <f>Q66+Q67</f>
        <v>0.25</v>
      </c>
      <c r="R70" s="199">
        <f>R66+R67</f>
        <v>8.0000000000000002E-3</v>
      </c>
      <c r="S70" s="200" t="s">
        <v>79</v>
      </c>
      <c r="T70" s="201">
        <f>T66+T67</f>
        <v>0.25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>
      <c r="B74" t="s">
        <v>19</v>
      </c>
      <c r="P74" t="s">
        <v>20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I13" sqref="I1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94</v>
      </c>
      <c r="J3" s="440"/>
      <c r="K3" s="441"/>
      <c r="L3" s="439" t="s">
        <v>95</v>
      </c>
      <c r="M3" s="440"/>
      <c r="N3" s="441"/>
      <c r="O3" s="439" t="s">
        <v>96</v>
      </c>
      <c r="P3" s="440"/>
      <c r="Q3" s="441"/>
      <c r="R3" s="439" t="s">
        <v>97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31"/>
      <c r="E6" s="432"/>
      <c r="F6" s="433"/>
      <c r="G6" s="32" t="s">
        <v>41</v>
      </c>
      <c r="H6" s="202">
        <f>[3]АРЭС!$E$6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>
        <v>2</v>
      </c>
      <c r="F7" s="423"/>
      <c r="G7" s="42" t="s">
        <v>45</v>
      </c>
      <c r="H7" s="43">
        <f>[3]АРЭС!$L$6</f>
        <v>0.125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/>
      <c r="V7" s="51"/>
      <c r="W7" s="51"/>
      <c r="X7" s="51"/>
      <c r="Y7" s="51"/>
      <c r="Z7" s="51"/>
      <c r="AA7" s="51"/>
      <c r="AB7" s="51"/>
      <c r="AC7" s="51"/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56">
        <v>0.74199999999999999</v>
      </c>
      <c r="K8" s="57">
        <v>0.17699999999999999</v>
      </c>
      <c r="L8" s="58"/>
      <c r="M8" s="59">
        <v>0.73799999999999999</v>
      </c>
      <c r="N8" s="57">
        <v>0.17699999999999999</v>
      </c>
      <c r="O8" s="55"/>
      <c r="P8" s="59">
        <v>0.73699999999999999</v>
      </c>
      <c r="Q8" s="57">
        <v>0.17699999999999999</v>
      </c>
      <c r="R8" s="55"/>
      <c r="S8" s="60">
        <v>0.79300000000000004</v>
      </c>
      <c r="T8" s="57">
        <v>0.17699999999999999</v>
      </c>
      <c r="U8" s="39"/>
      <c r="V8" s="61"/>
      <c r="W8" s="62"/>
      <c r="X8" s="61"/>
      <c r="Y8" s="62"/>
      <c r="Z8" s="61"/>
      <c r="AA8" s="62"/>
      <c r="AB8" s="61"/>
      <c r="AC8" s="62"/>
    </row>
    <row r="9" spans="1:31" ht="14.25" customHeight="1" thickBot="1">
      <c r="A9" s="407"/>
      <c r="B9" s="407"/>
      <c r="C9" s="416"/>
      <c r="D9" s="63" t="s">
        <v>46</v>
      </c>
      <c r="E9" s="426"/>
      <c r="F9" s="427"/>
      <c r="G9" s="427"/>
      <c r="H9" s="428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6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47</v>
      </c>
      <c r="D10" s="71"/>
      <c r="E10" s="420"/>
      <c r="F10" s="421"/>
      <c r="G10" s="72" t="s">
        <v>41</v>
      </c>
      <c r="H10" s="33">
        <f>[3]АРЭС!$E$7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407"/>
      <c r="B11" s="407"/>
      <c r="C11" s="415"/>
      <c r="D11" s="41">
        <v>35</v>
      </c>
      <c r="E11" s="422">
        <v>2</v>
      </c>
      <c r="F11" s="423"/>
      <c r="G11" s="42" t="s">
        <v>45</v>
      </c>
      <c r="H11" s="43">
        <f>[3]АРЭС!$L$7</f>
        <v>0.125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50"/>
      <c r="U11" s="39"/>
      <c r="V11" s="51"/>
      <c r="W11" s="51"/>
      <c r="X11" s="51"/>
      <c r="Y11" s="51"/>
      <c r="Z11" s="51"/>
      <c r="AA11" s="51"/>
      <c r="AB11" s="51"/>
      <c r="AC11" s="51"/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9">
        <v>0.56100000000000005</v>
      </c>
      <c r="K12" s="57">
        <v>0.107</v>
      </c>
      <c r="L12" s="58"/>
      <c r="M12" s="59">
        <v>0.56699999999999995</v>
      </c>
      <c r="N12" s="57">
        <v>0.106</v>
      </c>
      <c r="O12" s="55"/>
      <c r="P12" s="59">
        <v>0.57199999999999995</v>
      </c>
      <c r="Q12" s="57">
        <v>0.106</v>
      </c>
      <c r="R12" s="55"/>
      <c r="S12" s="60">
        <v>0.58799999999999997</v>
      </c>
      <c r="T12" s="57">
        <v>0.106</v>
      </c>
      <c r="U12" s="39"/>
      <c r="V12" s="61"/>
      <c r="W12" s="62"/>
      <c r="X12" s="61"/>
      <c r="Y12" s="62"/>
      <c r="Z12" s="61"/>
      <c r="AA12" s="62"/>
      <c r="AB12" s="61"/>
      <c r="AC12" s="62"/>
    </row>
    <row r="13" spans="1:31" ht="14.25" customHeight="1" thickBot="1">
      <c r="A13" s="407"/>
      <c r="B13" s="407"/>
      <c r="C13" s="416"/>
      <c r="D13" s="63" t="s">
        <v>46</v>
      </c>
      <c r="E13" s="426"/>
      <c r="F13" s="427"/>
      <c r="G13" s="427"/>
      <c r="H13" s="428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6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0"/>
      <c r="O14" s="76"/>
      <c r="P14" s="77"/>
      <c r="Q14" s="78"/>
      <c r="R14" s="76"/>
      <c r="S14" s="81"/>
      <c r="T14" s="78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9"/>
      <c r="R15" s="84"/>
      <c r="S15" s="88"/>
      <c r="T15" s="86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91"/>
      <c r="N16" s="94"/>
      <c r="O16" s="90"/>
      <c r="P16" s="91"/>
      <c r="Q16" s="92"/>
      <c r="R16" s="90"/>
      <c r="S16" s="94"/>
      <c r="T16" s="92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7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8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6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2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7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8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1.3029999999999999</v>
      </c>
      <c r="K24" s="114">
        <f>K8+K12</f>
        <v>0.28399999999999997</v>
      </c>
      <c r="L24" s="115"/>
      <c r="M24" s="116">
        <f>M8+M12</f>
        <v>1.3049999999999999</v>
      </c>
      <c r="N24" s="116">
        <f>N8+N12</f>
        <v>0.28299999999999997</v>
      </c>
      <c r="O24" s="113"/>
      <c r="P24" s="116">
        <f>P8+P12</f>
        <v>1.3089999999999999</v>
      </c>
      <c r="Q24" s="116">
        <f>Q8+Q12</f>
        <v>0.28299999999999997</v>
      </c>
      <c r="R24" s="113"/>
      <c r="S24" s="117">
        <f>S8+S12</f>
        <v>1.381</v>
      </c>
      <c r="T24" s="117">
        <f>T8+T12</f>
        <v>0.28299999999999997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/>
      <c r="J25" s="24"/>
      <c r="K25" s="25"/>
      <c r="L25" s="23"/>
      <c r="M25" s="24"/>
      <c r="N25" s="25"/>
      <c r="O25" s="23"/>
      <c r="P25" s="24"/>
      <c r="Q25" s="25"/>
      <c r="R25" s="23"/>
      <c r="S25" s="24"/>
      <c r="T25" s="25"/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</row>
    <row r="27" spans="1:20" ht="14.25" customHeight="1">
      <c r="A27" s="407"/>
      <c r="B27" s="407"/>
      <c r="C27" s="412" t="s">
        <v>59</v>
      </c>
      <c r="D27" s="413"/>
      <c r="E27" s="118"/>
      <c r="F27" s="119"/>
      <c r="G27" s="119"/>
      <c r="H27" s="120"/>
      <c r="I27" s="121">
        <v>40</v>
      </c>
      <c r="J27" s="122"/>
      <c r="K27" s="123"/>
      <c r="L27" s="124">
        <v>40</v>
      </c>
      <c r="M27" s="122"/>
      <c r="N27" s="125"/>
      <c r="O27" s="121">
        <v>40</v>
      </c>
      <c r="P27" s="122"/>
      <c r="Q27" s="123"/>
      <c r="R27" s="121">
        <v>40</v>
      </c>
      <c r="S27" s="125"/>
      <c r="T27" s="123"/>
    </row>
    <row r="28" spans="1:20" ht="14.25" customHeight="1">
      <c r="A28" s="407"/>
      <c r="B28" s="407"/>
      <c r="C28" s="400" t="s">
        <v>60</v>
      </c>
      <c r="D28" s="401"/>
      <c r="E28" s="126"/>
      <c r="F28" s="127"/>
      <c r="G28" s="127"/>
      <c r="H28" s="128"/>
      <c r="I28" s="44"/>
      <c r="J28" s="48"/>
      <c r="K28" s="50"/>
      <c r="L28" s="47"/>
      <c r="M28" s="48"/>
      <c r="N28" s="49"/>
      <c r="O28" s="44"/>
      <c r="P28" s="48"/>
      <c r="Q28" s="50"/>
      <c r="R28" s="44"/>
      <c r="S28" s="49"/>
      <c r="T28" s="50"/>
    </row>
    <row r="29" spans="1:20" ht="14.25" customHeight="1">
      <c r="A29" s="407"/>
      <c r="B29" s="407"/>
      <c r="C29" s="400" t="s">
        <v>61</v>
      </c>
      <c r="D29" s="401"/>
      <c r="E29" s="126"/>
      <c r="F29" s="127"/>
      <c r="G29" s="127"/>
      <c r="H29" s="128"/>
      <c r="I29" s="44"/>
      <c r="J29" s="48">
        <v>0.113</v>
      </c>
      <c r="K29" s="50"/>
      <c r="L29" s="47"/>
      <c r="M29" s="48">
        <v>0.10100000000000001</v>
      </c>
      <c r="N29" s="49"/>
      <c r="O29" s="44"/>
      <c r="P29" s="48">
        <v>0.10100000000000001</v>
      </c>
      <c r="Q29" s="50"/>
      <c r="R29" s="44"/>
      <c r="S29" s="48">
        <v>0.10100000000000001</v>
      </c>
      <c r="T29" s="50"/>
    </row>
    <row r="30" spans="1:20" ht="14.25" customHeight="1">
      <c r="A30" s="407"/>
      <c r="B30" s="407"/>
      <c r="C30" s="400" t="s">
        <v>62</v>
      </c>
      <c r="D30" s="401"/>
      <c r="E30" s="126"/>
      <c r="F30" s="127"/>
      <c r="G30" s="127"/>
      <c r="H30" s="128"/>
      <c r="I30" s="44"/>
      <c r="J30" s="48">
        <v>3.4000000000000002E-2</v>
      </c>
      <c r="K30" s="50"/>
      <c r="L30" s="47"/>
      <c r="M30" s="48">
        <v>3.4000000000000002E-2</v>
      </c>
      <c r="N30" s="49"/>
      <c r="O30" s="44"/>
      <c r="P30" s="48">
        <v>3.4000000000000002E-2</v>
      </c>
      <c r="Q30" s="50"/>
      <c r="R30" s="44"/>
      <c r="S30" s="48">
        <v>3.4000000000000002E-2</v>
      </c>
      <c r="T30" s="50"/>
    </row>
    <row r="31" spans="1:20" ht="14.25" customHeight="1">
      <c r="A31" s="407"/>
      <c r="B31" s="407"/>
      <c r="C31" s="400" t="s">
        <v>63</v>
      </c>
      <c r="D31" s="401"/>
      <c r="E31" s="126"/>
      <c r="F31" s="127"/>
      <c r="G31" s="127"/>
      <c r="H31" s="128"/>
      <c r="I31" s="44"/>
      <c r="J31" s="48">
        <v>2.5000000000000001E-2</v>
      </c>
      <c r="K31" s="50"/>
      <c r="L31" s="47"/>
      <c r="M31" s="48">
        <v>2.3E-2</v>
      </c>
      <c r="N31" s="49"/>
      <c r="O31" s="44"/>
      <c r="P31" s="48">
        <v>2.3E-2</v>
      </c>
      <c r="Q31" s="50"/>
      <c r="R31" s="44"/>
      <c r="S31" s="49">
        <v>2.5000000000000001E-2</v>
      </c>
      <c r="T31" s="50"/>
    </row>
    <row r="32" spans="1:20" ht="14.25" customHeight="1">
      <c r="A32" s="407"/>
      <c r="B32" s="407"/>
      <c r="C32" s="400" t="s">
        <v>64</v>
      </c>
      <c r="D32" s="401"/>
      <c r="E32" s="126"/>
      <c r="F32" s="127"/>
      <c r="G32" s="127"/>
      <c r="H32" s="128"/>
      <c r="I32" s="44"/>
      <c r="J32" s="48">
        <v>0.63500000000000001</v>
      </c>
      <c r="K32" s="50"/>
      <c r="L32" s="47"/>
      <c r="M32" s="48">
        <v>0.63500000000000001</v>
      </c>
      <c r="N32" s="49"/>
      <c r="O32" s="44"/>
      <c r="P32" s="48">
        <v>0.63500000000000001</v>
      </c>
      <c r="Q32" s="50"/>
      <c r="R32" s="44"/>
      <c r="S32" s="48">
        <v>0.63500000000000001</v>
      </c>
      <c r="T32" s="50"/>
    </row>
    <row r="33" spans="1:20" ht="14.25" customHeight="1">
      <c r="A33" s="407"/>
      <c r="B33" s="407"/>
      <c r="C33" s="400" t="s">
        <v>65</v>
      </c>
      <c r="D33" s="401"/>
      <c r="E33" s="126"/>
      <c r="F33" s="127"/>
      <c r="G33" s="48"/>
      <c r="H33" s="128"/>
      <c r="I33" s="44"/>
      <c r="J33" s="48">
        <v>0.58799999999999997</v>
      </c>
      <c r="K33" s="50"/>
      <c r="L33" s="47"/>
      <c r="M33" s="48">
        <v>0.54</v>
      </c>
      <c r="N33" s="49"/>
      <c r="O33" s="44"/>
      <c r="P33" s="48">
        <v>0.56399999999999995</v>
      </c>
      <c r="Q33" s="50"/>
      <c r="R33" s="44"/>
      <c r="S33" s="49">
        <v>0.65600000000000003</v>
      </c>
      <c r="T33" s="50"/>
    </row>
    <row r="34" spans="1:20" ht="14.25" customHeight="1">
      <c r="A34" s="407"/>
      <c r="B34" s="407"/>
      <c r="C34" s="400" t="s">
        <v>66</v>
      </c>
      <c r="D34" s="401"/>
      <c r="E34" s="126"/>
      <c r="F34" s="127"/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67</v>
      </c>
      <c r="D35" s="401"/>
      <c r="E35" s="126"/>
      <c r="F35" s="127"/>
      <c r="G35" s="127"/>
      <c r="H35" s="128"/>
      <c r="I35" s="44"/>
      <c r="J35" s="48"/>
      <c r="K35" s="50"/>
      <c r="L35" s="47"/>
      <c r="M35" s="48"/>
      <c r="N35" s="49"/>
      <c r="O35" s="44"/>
      <c r="P35" s="48"/>
      <c r="Q35" s="50"/>
      <c r="R35" s="44"/>
      <c r="S35" s="49"/>
      <c r="T35" s="50"/>
    </row>
    <row r="36" spans="1:20" ht="14.25" customHeight="1">
      <c r="A36" s="407"/>
      <c r="B36" s="407"/>
      <c r="C36" s="402" t="s">
        <v>68</v>
      </c>
      <c r="D36" s="403"/>
      <c r="E36" s="126"/>
      <c r="F36" s="127"/>
      <c r="G36" s="127"/>
      <c r="H36" s="128"/>
      <c r="I36" s="44"/>
      <c r="J36" s="48"/>
      <c r="K36" s="50"/>
      <c r="L36" s="47"/>
      <c r="M36" s="48"/>
      <c r="N36" s="49"/>
      <c r="O36" s="44"/>
      <c r="P36" s="48"/>
      <c r="Q36" s="50"/>
      <c r="R36" s="44"/>
      <c r="S36" s="49"/>
      <c r="T36" s="50"/>
    </row>
    <row r="37" spans="1:20" ht="14.25" customHeight="1">
      <c r="A37" s="407"/>
      <c r="B37" s="407"/>
      <c r="C37" s="402" t="s">
        <v>69</v>
      </c>
      <c r="D37" s="403"/>
      <c r="E37" s="126"/>
      <c r="F37" s="127"/>
      <c r="G37" s="127"/>
      <c r="H37" s="128"/>
      <c r="I37" s="44"/>
      <c r="J37" s="48"/>
      <c r="K37" s="50"/>
      <c r="L37" s="47"/>
      <c r="M37" s="48"/>
      <c r="N37" s="49"/>
      <c r="O37" s="44"/>
      <c r="P37" s="48"/>
      <c r="Q37" s="50"/>
      <c r="R37" s="44"/>
      <c r="S37" s="49"/>
      <c r="T37" s="50"/>
    </row>
    <row r="38" spans="1:20" ht="14.25" customHeight="1">
      <c r="A38" s="407"/>
      <c r="B38" s="407"/>
      <c r="C38" s="404"/>
      <c r="D38" s="405"/>
      <c r="E38" s="87"/>
      <c r="F38" s="85"/>
      <c r="G38" s="85"/>
      <c r="H38" s="88"/>
      <c r="I38" s="129"/>
      <c r="J38" s="130"/>
      <c r="K38" s="89"/>
      <c r="L38" s="131"/>
      <c r="M38" s="130"/>
      <c r="N38" s="132"/>
      <c r="O38" s="129"/>
      <c r="P38" s="130"/>
      <c r="Q38" s="89"/>
      <c r="R38" s="129"/>
      <c r="S38" s="132"/>
      <c r="T38" s="89"/>
    </row>
    <row r="39" spans="1:20" ht="14.25" customHeight="1">
      <c r="A39" s="407"/>
      <c r="B39" s="407"/>
      <c r="C39" s="368"/>
      <c r="D39" s="370"/>
      <c r="E39" s="87"/>
      <c r="F39" s="85"/>
      <c r="G39" s="85"/>
      <c r="H39" s="88"/>
      <c r="I39" s="129"/>
      <c r="J39" s="130"/>
      <c r="K39" s="89"/>
      <c r="L39" s="131"/>
      <c r="M39" s="130"/>
      <c r="N39" s="132"/>
      <c r="O39" s="129"/>
      <c r="P39" s="130"/>
      <c r="Q39" s="89"/>
      <c r="R39" s="129"/>
      <c r="S39" s="132"/>
      <c r="T39" s="89"/>
    </row>
    <row r="40" spans="1:20" ht="14.25" customHeight="1">
      <c r="A40" s="407"/>
      <c r="B40" s="407"/>
      <c r="C40" s="368"/>
      <c r="D40" s="370"/>
      <c r="E40" s="87"/>
      <c r="F40" s="85"/>
      <c r="G40" s="85"/>
      <c r="H40" s="88"/>
      <c r="I40" s="129"/>
      <c r="J40" s="130"/>
      <c r="K40" s="89"/>
      <c r="L40" s="131"/>
      <c r="M40" s="130"/>
      <c r="N40" s="132"/>
      <c r="O40" s="129"/>
      <c r="P40" s="130"/>
      <c r="Q40" s="89"/>
      <c r="R40" s="129"/>
      <c r="S40" s="132"/>
      <c r="T40" s="89"/>
    </row>
    <row r="41" spans="1:20" ht="14.25" customHeight="1">
      <c r="A41" s="407"/>
      <c r="B41" s="407"/>
      <c r="C41" s="368"/>
      <c r="D41" s="370"/>
      <c r="E41" s="87"/>
      <c r="F41" s="85"/>
      <c r="G41" s="85"/>
      <c r="H41" s="88"/>
      <c r="I41" s="129"/>
      <c r="J41" s="130"/>
      <c r="K41" s="89"/>
      <c r="L41" s="131"/>
      <c r="M41" s="130"/>
      <c r="N41" s="132"/>
      <c r="O41" s="129"/>
      <c r="P41" s="130"/>
      <c r="Q41" s="89"/>
      <c r="R41" s="129"/>
      <c r="S41" s="132"/>
      <c r="T41" s="89"/>
    </row>
    <row r="42" spans="1:20" ht="14.25" customHeight="1">
      <c r="A42" s="407"/>
      <c r="B42" s="407"/>
      <c r="C42" s="368"/>
      <c r="D42" s="370"/>
      <c r="E42" s="87"/>
      <c r="F42" s="85"/>
      <c r="G42" s="85"/>
      <c r="H42" s="88"/>
      <c r="I42" s="129"/>
      <c r="J42" s="130"/>
      <c r="K42" s="89"/>
      <c r="L42" s="131"/>
      <c r="M42" s="130"/>
      <c r="N42" s="132"/>
      <c r="O42" s="129"/>
      <c r="P42" s="130"/>
      <c r="Q42" s="89"/>
      <c r="R42" s="129"/>
      <c r="S42" s="132"/>
      <c r="T42" s="89"/>
    </row>
    <row r="43" spans="1:20" ht="14.25" customHeight="1">
      <c r="A43" s="407"/>
      <c r="B43" s="407"/>
      <c r="C43" s="368"/>
      <c r="D43" s="370"/>
      <c r="E43" s="87"/>
      <c r="F43" s="85"/>
      <c r="G43" s="85"/>
      <c r="H43" s="88"/>
      <c r="I43" s="129"/>
      <c r="J43" s="130"/>
      <c r="K43" s="89"/>
      <c r="L43" s="131"/>
      <c r="M43" s="130"/>
      <c r="N43" s="132"/>
      <c r="O43" s="129"/>
      <c r="P43" s="130"/>
      <c r="Q43" s="89"/>
      <c r="R43" s="129"/>
      <c r="S43" s="132"/>
      <c r="T43" s="89"/>
    </row>
    <row r="44" spans="1:20" ht="14.25" customHeight="1">
      <c r="A44" s="407"/>
      <c r="B44" s="407"/>
      <c r="C44" s="368"/>
      <c r="D44" s="370"/>
      <c r="E44" s="87"/>
      <c r="F44" s="85"/>
      <c r="G44" s="85"/>
      <c r="H44" s="88"/>
      <c r="I44" s="129"/>
      <c r="J44" s="130"/>
      <c r="K44" s="89"/>
      <c r="L44" s="131"/>
      <c r="M44" s="130"/>
      <c r="N44" s="132"/>
      <c r="O44" s="129"/>
      <c r="P44" s="130"/>
      <c r="Q44" s="89"/>
      <c r="R44" s="129"/>
      <c r="S44" s="132"/>
      <c r="T44" s="89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368"/>
      <c r="D46" s="370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368"/>
      <c r="D47" s="370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368"/>
      <c r="D48" s="370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113"/>
      <c r="F52" s="116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/>
      <c r="M53" s="77"/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/>
      <c r="M54" s="107"/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149"/>
      <c r="J55" s="150" t="s">
        <v>72</v>
      </c>
      <c r="K55" s="151"/>
      <c r="L55" s="152"/>
      <c r="M55" s="150" t="s">
        <v>72</v>
      </c>
      <c r="N55" s="153"/>
      <c r="O55" s="149"/>
      <c r="P55" s="150" t="s">
        <v>72</v>
      </c>
      <c r="Q55" s="151"/>
      <c r="R55" s="149"/>
      <c r="S55" s="153" t="s">
        <v>72</v>
      </c>
      <c r="T55" s="151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73</v>
      </c>
      <c r="K57" s="156"/>
      <c r="L57" s="157"/>
      <c r="M57" s="155" t="s">
        <v>73</v>
      </c>
      <c r="N57" s="144"/>
      <c r="O57" s="154"/>
      <c r="P57" s="155" t="s">
        <v>73</v>
      </c>
      <c r="Q57" s="158"/>
      <c r="R57" s="159"/>
      <c r="S57" s="155" t="s">
        <v>73</v>
      </c>
      <c r="T57" s="156"/>
    </row>
    <row r="58" spans="1:23" ht="14.25" customHeigh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 t="s">
        <v>72</v>
      </c>
      <c r="K58" s="162"/>
      <c r="L58" s="160"/>
      <c r="M58" s="161" t="s">
        <v>72</v>
      </c>
      <c r="N58" s="162"/>
      <c r="O58" s="160"/>
      <c r="P58" s="161" t="s">
        <v>72</v>
      </c>
      <c r="Q58" s="162"/>
      <c r="R58" s="160"/>
      <c r="S58" s="161" t="s">
        <v>72</v>
      </c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4"/>
      <c r="K59" s="165"/>
      <c r="L59" s="163"/>
      <c r="M59" s="164"/>
      <c r="N59" s="165"/>
      <c r="O59" s="163"/>
      <c r="P59" s="164"/>
      <c r="Q59" s="165"/>
      <c r="R59" s="163"/>
      <c r="S59" s="164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ROUND((V8^2+W8^2)*[3]АРЭС!$F$6/[3]АРЭС!$C$6^2,4)</f>
        <v>0</v>
      </c>
      <c r="J62" s="168" t="s">
        <v>79</v>
      </c>
      <c r="K62" s="169">
        <f>ROUND((V8^2+W8^2)*[3]АРЭС!$I$6/([3]АРЭС!$C$6*100),4)</f>
        <v>0</v>
      </c>
      <c r="L62" s="167">
        <f>ROUND((X8^2+Y8^2)*[3]АРЭС!$F$6/[3]АРЭС!$C$6^2,4)</f>
        <v>0</v>
      </c>
      <c r="M62" s="168" t="s">
        <v>79</v>
      </c>
      <c r="N62" s="169">
        <f>ROUND((X8^2+Y8^2)*[3]АРЭС!$I$6/([3]АРЭС!$C$6*100),4)</f>
        <v>0</v>
      </c>
      <c r="O62" s="167">
        <f>ROUND((Z8^2+AA8^2)*[3]АРЭС!$F$6/[3]АРЭС!$C$6^2,4)</f>
        <v>0</v>
      </c>
      <c r="P62" s="168" t="s">
        <v>79</v>
      </c>
      <c r="Q62" s="169">
        <f>ROUND((Z8^2+AA8^2)*[3]АРЭС!$I$6/([3]АРЭС!$C$6*100),4)</f>
        <v>0</v>
      </c>
      <c r="R62" s="167">
        <f>ROUND((AB8^2+AC8^2)*[3]АРЭС!$F$6/[3]АРЭС!$C$6^2,4)</f>
        <v>0</v>
      </c>
      <c r="S62" s="168" t="s">
        <v>79</v>
      </c>
      <c r="T62" s="169">
        <f>ROUND((AB8^2+AC8^2)*[3]АРЭС!$I$6/([3]АРЭС!$C$6*100),4)</f>
        <v>0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ROUND((V12^2+W12^2)*[3]АРЭС!$F$7/[3]АРЭС!$C$7^2,4)</f>
        <v>0</v>
      </c>
      <c r="J63" s="171" t="s">
        <v>79</v>
      </c>
      <c r="K63" s="172">
        <f>ROUND((V12^2+W12^2)*[3]АРЭС!$I$7/([3]АРЭС!$C$7*100),4)</f>
        <v>0</v>
      </c>
      <c r="L63" s="170">
        <f>ROUND((X12^2+Y12^2)*[3]АРЭС!$F$7/[3]АРЭС!$C$7^2,4)</f>
        <v>0</v>
      </c>
      <c r="M63" s="171" t="s">
        <v>79</v>
      </c>
      <c r="N63" s="172">
        <f>ROUND((X12^2+Y12^2)*[3]АРЭС!$I$7/([3]АРЭС!$C$7*100),4)</f>
        <v>0</v>
      </c>
      <c r="O63" s="170">
        <f>ROUND((Z12^2+AA12^2)*[3]АРЭС!$F$7/[3]АРЭС!$C$7^2,4)</f>
        <v>0</v>
      </c>
      <c r="P63" s="171" t="s">
        <v>79</v>
      </c>
      <c r="Q63" s="172">
        <f>ROUND((Z12^2+AA12^2)*[3]АРЭС!$I$7/([3]АРЭС!$C$7*100),4)</f>
        <v>0</v>
      </c>
      <c r="R63" s="170">
        <f>ROUND((AB12^2+AC12^2)*[3]АРЭС!$F$7/[3]АРЭС!$C$7^2,4)</f>
        <v>0</v>
      </c>
      <c r="S63" s="171" t="s">
        <v>79</v>
      </c>
      <c r="T63" s="172">
        <f>ROUND((AB12^2+AC12^2)*[3]АРЭС!$I$7/([3]АРЭС!$C$7*100),4)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I62+V8+H6</f>
        <v>4.0000000000000001E-3</v>
      </c>
      <c r="J66" s="181" t="s">
        <v>79</v>
      </c>
      <c r="K66" s="182">
        <f>K62+W8+H7</f>
        <v>0.125</v>
      </c>
      <c r="L66" s="180">
        <f>L62+X8+H6</f>
        <v>4.0000000000000001E-3</v>
      </c>
      <c r="M66" s="181" t="s">
        <v>79</v>
      </c>
      <c r="N66" s="183">
        <f>N62+Y8+H7</f>
        <v>0.125</v>
      </c>
      <c r="O66" s="184">
        <f>O62+Z8+H6</f>
        <v>4.0000000000000001E-3</v>
      </c>
      <c r="P66" s="181" t="s">
        <v>79</v>
      </c>
      <c r="Q66" s="182">
        <f>Q62+AA8+H7</f>
        <v>0.125</v>
      </c>
      <c r="R66" s="180">
        <f>R62+AB8+H6</f>
        <v>4.0000000000000001E-3</v>
      </c>
      <c r="S66" s="181" t="s">
        <v>79</v>
      </c>
      <c r="T66" s="183">
        <f>T62+AC8+H7</f>
        <v>0.125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I63+V12+H10</f>
        <v>4.0000000000000001E-3</v>
      </c>
      <c r="J67" s="173" t="s">
        <v>79</v>
      </c>
      <c r="K67" s="190">
        <f>K63+W12+H11</f>
        <v>0.125</v>
      </c>
      <c r="L67" s="191">
        <f>L63+X12+H10</f>
        <v>4.0000000000000001E-3</v>
      </c>
      <c r="M67" s="173" t="s">
        <v>79</v>
      </c>
      <c r="N67" s="192">
        <f>N63+Y12+H11</f>
        <v>0.125</v>
      </c>
      <c r="O67" s="190">
        <f>O63+Z12+H10</f>
        <v>4.0000000000000001E-3</v>
      </c>
      <c r="P67" s="173" t="s">
        <v>79</v>
      </c>
      <c r="Q67" s="190">
        <f>Q63+AA12+H11</f>
        <v>0.125</v>
      </c>
      <c r="R67" s="191">
        <f>R63+AB12+H10</f>
        <v>4.0000000000000001E-3</v>
      </c>
      <c r="S67" s="173" t="s">
        <v>79</v>
      </c>
      <c r="T67" s="192">
        <f>T63+AC12+H11</f>
        <v>0.125</v>
      </c>
    </row>
    <row r="68" spans="1:20" ht="14.25" customHeight="1">
      <c r="A68" s="438"/>
      <c r="B68" s="185"/>
      <c r="C68" s="186"/>
      <c r="D68" s="187"/>
      <c r="E68" s="188"/>
      <c r="F68" s="338" t="s">
        <v>82</v>
      </c>
      <c r="G68" s="338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8.0000000000000002E-3</v>
      </c>
      <c r="J70" s="200" t="s">
        <v>79</v>
      </c>
      <c r="K70" s="201">
        <f>K66+K67</f>
        <v>0.25</v>
      </c>
      <c r="L70" s="199">
        <f>L66+L67</f>
        <v>8.0000000000000002E-3</v>
      </c>
      <c r="M70" s="200" t="s">
        <v>79</v>
      </c>
      <c r="N70" s="201">
        <f>N66+N67</f>
        <v>0.25</v>
      </c>
      <c r="O70" s="199">
        <f>O66+O67</f>
        <v>8.0000000000000002E-3</v>
      </c>
      <c r="P70" s="200" t="s">
        <v>79</v>
      </c>
      <c r="Q70" s="201">
        <f>Q66+Q67</f>
        <v>0.25</v>
      </c>
      <c r="R70" s="199">
        <f>R66+R67</f>
        <v>8.0000000000000002E-3</v>
      </c>
      <c r="S70" s="200" t="s">
        <v>79</v>
      </c>
      <c r="T70" s="201">
        <f>T66+T67</f>
        <v>0.25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>
      <c r="B74" t="s">
        <v>19</v>
      </c>
      <c r="P74" t="s">
        <v>20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topLeftCell="A36" workbookViewId="0">
      <selection activeCell="N56" sqref="N5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98</v>
      </c>
      <c r="J3" s="440"/>
      <c r="K3" s="441"/>
      <c r="L3" s="439" t="s">
        <v>99</v>
      </c>
      <c r="M3" s="440"/>
      <c r="N3" s="441"/>
      <c r="O3" s="439" t="s">
        <v>100</v>
      </c>
      <c r="P3" s="440"/>
      <c r="Q3" s="441"/>
      <c r="R3" s="439" t="s">
        <v>101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31"/>
      <c r="E6" s="432"/>
      <c r="F6" s="433"/>
      <c r="G6" s="32" t="s">
        <v>41</v>
      </c>
      <c r="H6" s="202">
        <f>[3]АРЭС!$E$6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>
        <v>2</v>
      </c>
      <c r="F7" s="423"/>
      <c r="G7" s="42" t="s">
        <v>45</v>
      </c>
      <c r="H7" s="43">
        <f>[3]АРЭС!$L$6</f>
        <v>0.125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/>
      <c r="V7" s="51"/>
      <c r="W7" s="51"/>
      <c r="X7" s="51"/>
      <c r="Y7" s="51"/>
      <c r="Z7" s="51"/>
      <c r="AA7" s="51"/>
      <c r="AB7" s="51"/>
      <c r="AC7" s="51"/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203">
        <v>0.78200000000000003</v>
      </c>
      <c r="K8" s="204">
        <v>0.17699999999999999</v>
      </c>
      <c r="L8" s="205"/>
      <c r="M8" s="206">
        <v>0.82099999999999995</v>
      </c>
      <c r="N8" s="204">
        <v>0.14099999999999999</v>
      </c>
      <c r="O8" s="207"/>
      <c r="P8" s="206">
        <v>0.82099999999999995</v>
      </c>
      <c r="Q8" s="204">
        <v>0.14099999999999999</v>
      </c>
      <c r="R8" s="207"/>
      <c r="S8" s="208">
        <v>0.81599999999999995</v>
      </c>
      <c r="T8" s="204">
        <v>0.14099999999999999</v>
      </c>
      <c r="U8" s="39"/>
      <c r="V8" s="61"/>
      <c r="W8" s="62"/>
      <c r="X8" s="61"/>
      <c r="Y8" s="62"/>
      <c r="Z8" s="61"/>
      <c r="AA8" s="62"/>
      <c r="AB8" s="61"/>
      <c r="AC8" s="62"/>
    </row>
    <row r="9" spans="1:31" ht="14.25" customHeight="1" thickBot="1">
      <c r="A9" s="407"/>
      <c r="B9" s="407"/>
      <c r="C9" s="416"/>
      <c r="D9" s="63" t="s">
        <v>46</v>
      </c>
      <c r="E9" s="426"/>
      <c r="F9" s="427"/>
      <c r="G9" s="427"/>
      <c r="H9" s="428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6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47</v>
      </c>
      <c r="D10" s="71"/>
      <c r="E10" s="420"/>
      <c r="F10" s="421"/>
      <c r="G10" s="72" t="s">
        <v>41</v>
      </c>
      <c r="H10" s="202">
        <f>[3]АРЭС!$E$7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407"/>
      <c r="B11" s="407"/>
      <c r="C11" s="415"/>
      <c r="D11" s="41">
        <v>35</v>
      </c>
      <c r="E11" s="422">
        <v>2</v>
      </c>
      <c r="F11" s="423"/>
      <c r="G11" s="42" t="s">
        <v>45</v>
      </c>
      <c r="H11" s="43">
        <f>[3]АРЭС!$L$7</f>
        <v>0.125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50"/>
      <c r="U11" s="39"/>
      <c r="V11" s="51"/>
      <c r="W11" s="51"/>
      <c r="X11" s="51"/>
      <c r="Y11" s="51"/>
      <c r="Z11" s="51"/>
      <c r="AA11" s="51"/>
      <c r="AB11" s="51"/>
      <c r="AC11" s="51"/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206">
        <v>0.61799999999999999</v>
      </c>
      <c r="K12" s="204">
        <v>0.106</v>
      </c>
      <c r="L12" s="205"/>
      <c r="M12" s="206">
        <v>0.65700000000000003</v>
      </c>
      <c r="N12" s="204">
        <v>0.107</v>
      </c>
      <c r="O12" s="207"/>
      <c r="P12" s="206">
        <v>0.67500000000000004</v>
      </c>
      <c r="Q12" s="204">
        <v>0.107</v>
      </c>
      <c r="R12" s="207"/>
      <c r="S12" s="208">
        <v>0.68</v>
      </c>
      <c r="T12" s="204">
        <v>0.106</v>
      </c>
      <c r="U12" s="39"/>
      <c r="V12" s="61"/>
      <c r="W12" s="62"/>
      <c r="X12" s="61"/>
      <c r="Y12" s="62"/>
      <c r="Z12" s="61"/>
      <c r="AA12" s="62"/>
      <c r="AB12" s="61"/>
      <c r="AC12" s="62"/>
    </row>
    <row r="13" spans="1:31" ht="14.25" customHeight="1" thickBot="1">
      <c r="A13" s="407"/>
      <c r="B13" s="407"/>
      <c r="C13" s="416"/>
      <c r="D13" s="63" t="s">
        <v>46</v>
      </c>
      <c r="E13" s="426"/>
      <c r="F13" s="427"/>
      <c r="G13" s="427"/>
      <c r="H13" s="428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6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0"/>
      <c r="O14" s="76"/>
      <c r="P14" s="77"/>
      <c r="Q14" s="78"/>
      <c r="R14" s="76"/>
      <c r="S14" s="81"/>
      <c r="T14" s="78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9"/>
      <c r="R15" s="84"/>
      <c r="S15" s="88"/>
      <c r="T15" s="86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91"/>
      <c r="N16" s="94"/>
      <c r="O16" s="90"/>
      <c r="P16" s="91"/>
      <c r="Q16" s="92"/>
      <c r="R16" s="90"/>
      <c r="S16" s="94"/>
      <c r="T16" s="92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7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8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6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2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7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8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1.4</v>
      </c>
      <c r="K24" s="114">
        <f>K8+K12</f>
        <v>0.28299999999999997</v>
      </c>
      <c r="L24" s="115"/>
      <c r="M24" s="116">
        <f>M8+M12</f>
        <v>1.478</v>
      </c>
      <c r="N24" s="116">
        <f>N8+N12</f>
        <v>0.248</v>
      </c>
      <c r="O24" s="113"/>
      <c r="P24" s="116">
        <f>P8+P12</f>
        <v>1.496</v>
      </c>
      <c r="Q24" s="116">
        <f>Q8+Q12</f>
        <v>0.248</v>
      </c>
      <c r="R24" s="113"/>
      <c r="S24" s="117">
        <f>S8+S12</f>
        <v>1.496</v>
      </c>
      <c r="T24" s="117">
        <f>T8+T12</f>
        <v>0.247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/>
      <c r="J25" s="24"/>
      <c r="K25" s="25"/>
      <c r="L25" s="23"/>
      <c r="M25" s="24"/>
      <c r="N25" s="25"/>
      <c r="O25" s="23"/>
      <c r="P25" s="24"/>
      <c r="Q25" s="25"/>
      <c r="R25" s="23"/>
      <c r="S25" s="24"/>
      <c r="T25" s="25"/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</row>
    <row r="27" spans="1:20" ht="14.25" customHeight="1">
      <c r="A27" s="407"/>
      <c r="B27" s="407"/>
      <c r="C27" s="412" t="s">
        <v>59</v>
      </c>
      <c r="D27" s="413"/>
      <c r="E27" s="118"/>
      <c r="F27" s="119"/>
      <c r="G27" s="119"/>
      <c r="H27" s="120"/>
      <c r="I27" s="121">
        <v>40</v>
      </c>
      <c r="J27" s="122"/>
      <c r="K27" s="123"/>
      <c r="L27" s="124">
        <v>40</v>
      </c>
      <c r="M27" s="122"/>
      <c r="N27" s="125"/>
      <c r="O27" s="121">
        <v>40</v>
      </c>
      <c r="P27" s="122"/>
      <c r="Q27" s="123"/>
      <c r="R27" s="121">
        <v>40</v>
      </c>
      <c r="S27" s="125"/>
      <c r="T27" s="123"/>
    </row>
    <row r="28" spans="1:20" ht="14.25" customHeight="1">
      <c r="A28" s="407"/>
      <c r="B28" s="407"/>
      <c r="C28" s="400" t="s">
        <v>60</v>
      </c>
      <c r="D28" s="401"/>
      <c r="E28" s="126"/>
      <c r="F28" s="127"/>
      <c r="G28" s="127"/>
      <c r="H28" s="128"/>
      <c r="I28" s="44"/>
      <c r="J28" s="48"/>
      <c r="K28" s="50"/>
      <c r="L28" s="47"/>
      <c r="M28" s="48"/>
      <c r="N28" s="49"/>
      <c r="O28" s="44"/>
      <c r="P28" s="48"/>
      <c r="Q28" s="50"/>
      <c r="R28" s="44"/>
      <c r="S28" s="49"/>
      <c r="T28" s="50"/>
    </row>
    <row r="29" spans="1:20" ht="14.25" customHeight="1">
      <c r="A29" s="407"/>
      <c r="B29" s="407"/>
      <c r="C29" s="400" t="s">
        <v>61</v>
      </c>
      <c r="D29" s="401"/>
      <c r="E29" s="126"/>
      <c r="F29" s="127"/>
      <c r="G29" s="127"/>
      <c r="H29" s="128"/>
      <c r="I29" s="44"/>
      <c r="J29" s="209">
        <v>0.10100000000000001</v>
      </c>
      <c r="K29" s="210"/>
      <c r="L29" s="211"/>
      <c r="M29" s="209">
        <v>8.8999999999999996E-2</v>
      </c>
      <c r="N29" s="212"/>
      <c r="O29" s="213"/>
      <c r="P29" s="209">
        <v>0.10100000000000001</v>
      </c>
      <c r="Q29" s="210"/>
      <c r="R29" s="213"/>
      <c r="S29" s="209">
        <v>8.8999999999999996E-2</v>
      </c>
      <c r="T29" s="50"/>
    </row>
    <row r="30" spans="1:20" ht="14.25" customHeight="1">
      <c r="A30" s="407"/>
      <c r="B30" s="407"/>
      <c r="C30" s="400" t="s">
        <v>62</v>
      </c>
      <c r="D30" s="401"/>
      <c r="E30" s="126"/>
      <c r="F30" s="127"/>
      <c r="G30" s="127"/>
      <c r="H30" s="128"/>
      <c r="I30" s="44"/>
      <c r="J30" s="209">
        <v>3.4000000000000002E-2</v>
      </c>
      <c r="K30" s="210"/>
      <c r="L30" s="211"/>
      <c r="M30" s="209">
        <v>3.4000000000000002E-2</v>
      </c>
      <c r="N30" s="212"/>
      <c r="O30" s="213"/>
      <c r="P30" s="209">
        <v>3.4000000000000002E-2</v>
      </c>
      <c r="Q30" s="210"/>
      <c r="R30" s="213"/>
      <c r="S30" s="209">
        <v>3.4000000000000002E-2</v>
      </c>
      <c r="T30" s="50"/>
    </row>
    <row r="31" spans="1:20" ht="14.25" customHeight="1">
      <c r="A31" s="407"/>
      <c r="B31" s="407"/>
      <c r="C31" s="400" t="s">
        <v>63</v>
      </c>
      <c r="D31" s="401"/>
      <c r="E31" s="126"/>
      <c r="F31" s="127"/>
      <c r="G31" s="127"/>
      <c r="H31" s="128"/>
      <c r="I31" s="44"/>
      <c r="J31" s="209">
        <v>2.3E-2</v>
      </c>
      <c r="K31" s="210"/>
      <c r="L31" s="211"/>
      <c r="M31" s="209">
        <v>2.3E-2</v>
      </c>
      <c r="N31" s="212"/>
      <c r="O31" s="213"/>
      <c r="P31" s="209">
        <v>2.3E-2</v>
      </c>
      <c r="Q31" s="210"/>
      <c r="R31" s="213"/>
      <c r="S31" s="212">
        <v>2.3E-2</v>
      </c>
      <c r="T31" s="50"/>
    </row>
    <row r="32" spans="1:20" ht="14.25" customHeight="1">
      <c r="A32" s="407"/>
      <c r="B32" s="407"/>
      <c r="C32" s="400" t="s">
        <v>64</v>
      </c>
      <c r="D32" s="401"/>
      <c r="E32" s="126"/>
      <c r="F32" s="127"/>
      <c r="G32" s="127"/>
      <c r="H32" s="128"/>
      <c r="I32" s="44"/>
      <c r="J32" s="209">
        <v>0.63500000000000001</v>
      </c>
      <c r="K32" s="210"/>
      <c r="L32" s="211"/>
      <c r="M32" s="209">
        <v>0.65900000000000003</v>
      </c>
      <c r="N32" s="212"/>
      <c r="O32" s="213"/>
      <c r="P32" s="209">
        <v>0.63500000000000001</v>
      </c>
      <c r="Q32" s="210"/>
      <c r="R32" s="213"/>
      <c r="S32" s="212">
        <v>0.63500000000000001</v>
      </c>
      <c r="T32" s="50"/>
    </row>
    <row r="33" spans="1:20" ht="14.25" customHeight="1">
      <c r="A33" s="407"/>
      <c r="B33" s="407"/>
      <c r="C33" s="400" t="s">
        <v>65</v>
      </c>
      <c r="D33" s="401"/>
      <c r="E33" s="126"/>
      <c r="F33" s="127"/>
      <c r="G33" s="48"/>
      <c r="H33" s="128"/>
      <c r="I33" s="44"/>
      <c r="J33" s="209">
        <v>0.61399999999999999</v>
      </c>
      <c r="K33" s="210"/>
      <c r="L33" s="211"/>
      <c r="M33" s="209">
        <v>0.625</v>
      </c>
      <c r="N33" s="212"/>
      <c r="O33" s="213"/>
      <c r="P33" s="209">
        <v>0.66400000000000003</v>
      </c>
      <c r="Q33" s="210"/>
      <c r="R33" s="213"/>
      <c r="S33" s="212">
        <v>0.66300000000000003</v>
      </c>
      <c r="T33" s="50"/>
    </row>
    <row r="34" spans="1:20" ht="14.25" customHeight="1">
      <c r="A34" s="407"/>
      <c r="B34" s="407"/>
      <c r="C34" s="400" t="s">
        <v>66</v>
      </c>
      <c r="D34" s="401"/>
      <c r="E34" s="126"/>
      <c r="F34" s="127"/>
      <c r="G34" s="127"/>
      <c r="H34" s="128"/>
      <c r="I34" s="44"/>
      <c r="J34" s="209">
        <v>0</v>
      </c>
      <c r="K34" s="210"/>
      <c r="L34" s="211"/>
      <c r="M34" s="209">
        <v>0</v>
      </c>
      <c r="N34" s="212"/>
      <c r="O34" s="213"/>
      <c r="P34" s="209">
        <v>0</v>
      </c>
      <c r="Q34" s="210"/>
      <c r="R34" s="213"/>
      <c r="S34" s="212">
        <v>0</v>
      </c>
      <c r="T34" s="50"/>
    </row>
    <row r="35" spans="1:20" ht="14.25" customHeight="1">
      <c r="A35" s="407"/>
      <c r="B35" s="407"/>
      <c r="C35" s="400" t="s">
        <v>67</v>
      </c>
      <c r="D35" s="401"/>
      <c r="E35" s="126"/>
      <c r="F35" s="127"/>
      <c r="G35" s="127"/>
      <c r="H35" s="128"/>
      <c r="I35" s="44"/>
      <c r="J35" s="48"/>
      <c r="K35" s="50"/>
      <c r="L35" s="47"/>
      <c r="M35" s="48"/>
      <c r="N35" s="49"/>
      <c r="O35" s="44"/>
      <c r="P35" s="48"/>
      <c r="Q35" s="50"/>
      <c r="R35" s="44"/>
      <c r="S35" s="49"/>
      <c r="T35" s="50"/>
    </row>
    <row r="36" spans="1:20" ht="14.25" customHeight="1">
      <c r="A36" s="407"/>
      <c r="B36" s="407"/>
      <c r="C36" s="402" t="s">
        <v>68</v>
      </c>
      <c r="D36" s="403"/>
      <c r="E36" s="126"/>
      <c r="F36" s="127"/>
      <c r="G36" s="127"/>
      <c r="H36" s="128"/>
      <c r="I36" s="44"/>
      <c r="J36" s="48"/>
      <c r="K36" s="50"/>
      <c r="L36" s="47"/>
      <c r="M36" s="48"/>
      <c r="N36" s="49"/>
      <c r="O36" s="44"/>
      <c r="P36" s="48"/>
      <c r="Q36" s="50"/>
      <c r="R36" s="44"/>
      <c r="S36" s="49"/>
      <c r="T36" s="50"/>
    </row>
    <row r="37" spans="1:20" ht="14.25" customHeight="1">
      <c r="A37" s="407"/>
      <c r="B37" s="407"/>
      <c r="C37" s="402" t="s">
        <v>69</v>
      </c>
      <c r="D37" s="403"/>
      <c r="E37" s="126"/>
      <c r="F37" s="127"/>
      <c r="G37" s="127"/>
      <c r="H37" s="128"/>
      <c r="I37" s="44"/>
      <c r="J37" s="48"/>
      <c r="K37" s="50"/>
      <c r="L37" s="47"/>
      <c r="M37" s="48"/>
      <c r="N37" s="49"/>
      <c r="O37" s="44"/>
      <c r="P37" s="48"/>
      <c r="Q37" s="50"/>
      <c r="R37" s="44"/>
      <c r="S37" s="49"/>
      <c r="T37" s="50"/>
    </row>
    <row r="38" spans="1:20" ht="14.25" customHeight="1">
      <c r="A38" s="407"/>
      <c r="B38" s="407"/>
      <c r="C38" s="404"/>
      <c r="D38" s="405"/>
      <c r="E38" s="87"/>
      <c r="F38" s="85"/>
      <c r="G38" s="85"/>
      <c r="H38" s="88"/>
      <c r="I38" s="129"/>
      <c r="J38" s="130"/>
      <c r="K38" s="89"/>
      <c r="L38" s="131"/>
      <c r="M38" s="130"/>
      <c r="N38" s="132"/>
      <c r="O38" s="129"/>
      <c r="P38" s="130"/>
      <c r="Q38" s="89"/>
      <c r="R38" s="129"/>
      <c r="S38" s="132"/>
      <c r="T38" s="89"/>
    </row>
    <row r="39" spans="1:20" ht="14.25" customHeight="1">
      <c r="A39" s="407"/>
      <c r="B39" s="407"/>
      <c r="C39" s="368"/>
      <c r="D39" s="370"/>
      <c r="E39" s="87"/>
      <c r="F39" s="85"/>
      <c r="G39" s="85"/>
      <c r="H39" s="88"/>
      <c r="I39" s="129"/>
      <c r="J39" s="130"/>
      <c r="K39" s="89"/>
      <c r="L39" s="131"/>
      <c r="M39" s="130"/>
      <c r="N39" s="132"/>
      <c r="O39" s="129"/>
      <c r="P39" s="130"/>
      <c r="Q39" s="89"/>
      <c r="R39" s="129"/>
      <c r="S39" s="132"/>
      <c r="T39" s="89"/>
    </row>
    <row r="40" spans="1:20" ht="14.25" customHeight="1">
      <c r="A40" s="407"/>
      <c r="B40" s="407"/>
      <c r="C40" s="368"/>
      <c r="D40" s="370"/>
      <c r="E40" s="87"/>
      <c r="F40" s="85"/>
      <c r="G40" s="85"/>
      <c r="H40" s="88"/>
      <c r="I40" s="129"/>
      <c r="J40" s="130"/>
      <c r="K40" s="89"/>
      <c r="L40" s="131"/>
      <c r="M40" s="130"/>
      <c r="N40" s="132"/>
      <c r="O40" s="129"/>
      <c r="P40" s="130"/>
      <c r="Q40" s="89"/>
      <c r="R40" s="129"/>
      <c r="S40" s="132"/>
      <c r="T40" s="89"/>
    </row>
    <row r="41" spans="1:20" ht="14.25" customHeight="1">
      <c r="A41" s="407"/>
      <c r="B41" s="407"/>
      <c r="C41" s="368"/>
      <c r="D41" s="370"/>
      <c r="E41" s="87"/>
      <c r="F41" s="85"/>
      <c r="G41" s="85"/>
      <c r="H41" s="88"/>
      <c r="I41" s="129"/>
      <c r="J41" s="130"/>
      <c r="K41" s="89"/>
      <c r="L41" s="131"/>
      <c r="M41" s="130"/>
      <c r="N41" s="132"/>
      <c r="O41" s="129"/>
      <c r="P41" s="130"/>
      <c r="Q41" s="89"/>
      <c r="R41" s="129"/>
      <c r="S41" s="132"/>
      <c r="T41" s="89"/>
    </row>
    <row r="42" spans="1:20" ht="14.25" customHeight="1">
      <c r="A42" s="407"/>
      <c r="B42" s="407"/>
      <c r="C42" s="368"/>
      <c r="D42" s="370"/>
      <c r="E42" s="87"/>
      <c r="F42" s="85"/>
      <c r="G42" s="85"/>
      <c r="H42" s="88"/>
      <c r="I42" s="129"/>
      <c r="J42" s="130"/>
      <c r="K42" s="89"/>
      <c r="L42" s="131"/>
      <c r="M42" s="130"/>
      <c r="N42" s="132"/>
      <c r="O42" s="129"/>
      <c r="P42" s="130"/>
      <c r="Q42" s="89"/>
      <c r="R42" s="129"/>
      <c r="S42" s="132"/>
      <c r="T42" s="89"/>
    </row>
    <row r="43" spans="1:20" ht="14.25" customHeight="1">
      <c r="A43" s="407"/>
      <c r="B43" s="407"/>
      <c r="C43" s="368"/>
      <c r="D43" s="370"/>
      <c r="E43" s="87"/>
      <c r="F43" s="85"/>
      <c r="G43" s="85"/>
      <c r="H43" s="88"/>
      <c r="I43" s="129"/>
      <c r="J43" s="130"/>
      <c r="K43" s="89"/>
      <c r="L43" s="131"/>
      <c r="M43" s="130"/>
      <c r="N43" s="132"/>
      <c r="O43" s="129"/>
      <c r="P43" s="130"/>
      <c r="Q43" s="89"/>
      <c r="R43" s="129"/>
      <c r="S43" s="132"/>
      <c r="T43" s="89"/>
    </row>
    <row r="44" spans="1:20" ht="14.25" customHeight="1">
      <c r="A44" s="407"/>
      <c r="B44" s="407"/>
      <c r="C44" s="368"/>
      <c r="D44" s="370"/>
      <c r="E44" s="87"/>
      <c r="F44" s="85"/>
      <c r="G44" s="85"/>
      <c r="H44" s="88"/>
      <c r="I44" s="129"/>
      <c r="J44" s="130"/>
      <c r="K44" s="89"/>
      <c r="L44" s="131"/>
      <c r="M44" s="130"/>
      <c r="N44" s="132"/>
      <c r="O44" s="129"/>
      <c r="P44" s="130"/>
      <c r="Q44" s="89"/>
      <c r="R44" s="129"/>
      <c r="S44" s="132"/>
      <c r="T44" s="89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368"/>
      <c r="D46" s="370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368"/>
      <c r="D47" s="370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368"/>
      <c r="D48" s="370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113"/>
      <c r="F52" s="116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/>
      <c r="M53" s="77"/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/>
      <c r="M54" s="107"/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149"/>
      <c r="J55" s="150" t="s">
        <v>72</v>
      </c>
      <c r="K55" s="151"/>
      <c r="L55" s="152"/>
      <c r="M55" s="150" t="s">
        <v>72</v>
      </c>
      <c r="N55" s="153"/>
      <c r="O55" s="149"/>
      <c r="P55" s="150" t="s">
        <v>72</v>
      </c>
      <c r="Q55" s="151"/>
      <c r="R55" s="149"/>
      <c r="S55" s="153" t="s">
        <v>72</v>
      </c>
      <c r="T55" s="151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73</v>
      </c>
      <c r="K57" s="156"/>
      <c r="L57" s="157"/>
      <c r="M57" s="155" t="s">
        <v>73</v>
      </c>
      <c r="N57" s="144"/>
      <c r="O57" s="154"/>
      <c r="P57" s="155" t="s">
        <v>73</v>
      </c>
      <c r="Q57" s="158"/>
      <c r="R57" s="159"/>
      <c r="S57" s="155" t="s">
        <v>73</v>
      </c>
      <c r="T57" s="156"/>
    </row>
    <row r="58" spans="1:23" ht="14.25" customHeigh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 t="s">
        <v>72</v>
      </c>
      <c r="K58" s="162"/>
      <c r="L58" s="160"/>
      <c r="M58" s="161" t="s">
        <v>72</v>
      </c>
      <c r="N58" s="162"/>
      <c r="O58" s="160"/>
      <c r="P58" s="161" t="s">
        <v>72</v>
      </c>
      <c r="Q58" s="162"/>
      <c r="R58" s="160"/>
      <c r="S58" s="161" t="s">
        <v>72</v>
      </c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214"/>
      <c r="K59" s="215"/>
      <c r="L59" s="216"/>
      <c r="M59" s="214"/>
      <c r="N59" s="215"/>
      <c r="O59" s="216"/>
      <c r="P59" s="214"/>
      <c r="Q59" s="215"/>
      <c r="R59" s="216"/>
      <c r="S59" s="214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ROUND((V8^2+W8^2)*[3]АРЭС!$F$6/[3]АРЭС!$C$6^2,4)</f>
        <v>0</v>
      </c>
      <c r="J62" s="168" t="s">
        <v>79</v>
      </c>
      <c r="K62" s="169">
        <f>ROUND((V8^2+W8^2)*[3]АРЭС!$I$6/([3]АРЭС!$C$6*100),4)</f>
        <v>0</v>
      </c>
      <c r="L62" s="167">
        <f>ROUND((X8^2+Y8^2)*[3]АРЭС!$F$6/[3]АРЭС!$C$6^2,4)</f>
        <v>0</v>
      </c>
      <c r="M62" s="168" t="s">
        <v>79</v>
      </c>
      <c r="N62" s="169">
        <f>ROUND((X8^2+Y8^2)*[3]АРЭС!$I$6/([3]АРЭС!$C$6*100),4)</f>
        <v>0</v>
      </c>
      <c r="O62" s="167">
        <f>ROUND((Z8^2+AA8^2)*[3]АРЭС!$F$6/[3]АРЭС!$C$6^2,4)</f>
        <v>0</v>
      </c>
      <c r="P62" s="168" t="s">
        <v>79</v>
      </c>
      <c r="Q62" s="169">
        <f>ROUND((Z8^2+AA8^2)*[3]АРЭС!$I$6/([3]АРЭС!$C$6*100),4)</f>
        <v>0</v>
      </c>
      <c r="R62" s="167">
        <f>ROUND((AB8^2+AC8^2)*[3]АРЭС!$F$6/[3]АРЭС!$C$6^2,4)</f>
        <v>0</v>
      </c>
      <c r="S62" s="168" t="s">
        <v>79</v>
      </c>
      <c r="T62" s="169">
        <f>ROUND((AB8^2+AC8^2)*[3]АРЭС!$I$6/([3]АРЭС!$C$6*100),4)</f>
        <v>0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ROUND((V12^2+W12^2)*[3]АРЭС!$F$7/[3]АРЭС!$C$7^2,4)</f>
        <v>0</v>
      </c>
      <c r="J63" s="171" t="s">
        <v>79</v>
      </c>
      <c r="K63" s="172">
        <f>ROUND((V12^2+W12^2)*[3]АРЭС!$I$7/([3]АРЭС!$C$7*100),4)</f>
        <v>0</v>
      </c>
      <c r="L63" s="170">
        <f>ROUND((X12^2+Y12^2)*[3]АРЭС!$F$7/[3]АРЭС!$C$7^2,4)</f>
        <v>0</v>
      </c>
      <c r="M63" s="171" t="s">
        <v>79</v>
      </c>
      <c r="N63" s="172">
        <f>ROUND((X12^2+Y12^2)*[3]АРЭС!$I$7/([3]АРЭС!$C$7*100),4)</f>
        <v>0</v>
      </c>
      <c r="O63" s="170">
        <f>ROUND((Z12^2+AA12^2)*[3]АРЭС!$F$7/[3]АРЭС!$C$7^2,4)</f>
        <v>0</v>
      </c>
      <c r="P63" s="171" t="s">
        <v>79</v>
      </c>
      <c r="Q63" s="172">
        <f>ROUND((Z12^2+AA12^2)*[3]АРЭС!$I$7/([3]АРЭС!$C$7*100),4)</f>
        <v>0</v>
      </c>
      <c r="R63" s="170">
        <f>ROUND((AB12^2+AC12^2)*[3]АРЭС!$F$7/[3]АРЭС!$C$7^2,4)</f>
        <v>0</v>
      </c>
      <c r="S63" s="171" t="s">
        <v>79</v>
      </c>
      <c r="T63" s="172">
        <f>ROUND((AB12^2+AC12^2)*[3]АРЭС!$I$7/([3]АРЭС!$C$7*100),4)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I62+V8+H6</f>
        <v>4.0000000000000001E-3</v>
      </c>
      <c r="J66" s="181" t="s">
        <v>79</v>
      </c>
      <c r="K66" s="182">
        <f>K62+W8+H7</f>
        <v>0.125</v>
      </c>
      <c r="L66" s="180">
        <f>L62+X8+H6</f>
        <v>4.0000000000000001E-3</v>
      </c>
      <c r="M66" s="181" t="s">
        <v>79</v>
      </c>
      <c r="N66" s="183">
        <f>N62+Y8+H7</f>
        <v>0.125</v>
      </c>
      <c r="O66" s="184">
        <f>O62+Z8+H6</f>
        <v>4.0000000000000001E-3</v>
      </c>
      <c r="P66" s="181" t="s">
        <v>79</v>
      </c>
      <c r="Q66" s="182">
        <f>Q62+AA8+H7</f>
        <v>0.125</v>
      </c>
      <c r="R66" s="180">
        <f>R62+AB8+H6</f>
        <v>4.0000000000000001E-3</v>
      </c>
      <c r="S66" s="181" t="s">
        <v>79</v>
      </c>
      <c r="T66" s="183">
        <f>T62+AC8+H7</f>
        <v>0.125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I63+V12+H10</f>
        <v>4.0000000000000001E-3</v>
      </c>
      <c r="J67" s="173" t="s">
        <v>79</v>
      </c>
      <c r="K67" s="190">
        <f>K63+W12+H11</f>
        <v>0.125</v>
      </c>
      <c r="L67" s="191">
        <f>L63+X12+H10</f>
        <v>4.0000000000000001E-3</v>
      </c>
      <c r="M67" s="173" t="s">
        <v>79</v>
      </c>
      <c r="N67" s="192">
        <f>N63+Y12+H11</f>
        <v>0.125</v>
      </c>
      <c r="O67" s="190">
        <f>O63+Z12+H10</f>
        <v>4.0000000000000001E-3</v>
      </c>
      <c r="P67" s="173" t="s">
        <v>79</v>
      </c>
      <c r="Q67" s="190">
        <f>Q63+AA12+H11</f>
        <v>0.125</v>
      </c>
      <c r="R67" s="191">
        <f>R63+AB12+H10</f>
        <v>4.0000000000000001E-3</v>
      </c>
      <c r="S67" s="173" t="s">
        <v>79</v>
      </c>
      <c r="T67" s="192">
        <f>T63+AC12+H11</f>
        <v>0.125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8.0000000000000002E-3</v>
      </c>
      <c r="J70" s="200" t="s">
        <v>79</v>
      </c>
      <c r="K70" s="201">
        <f>K66+K67</f>
        <v>0.25</v>
      </c>
      <c r="L70" s="199">
        <f>L66+L67</f>
        <v>8.0000000000000002E-3</v>
      </c>
      <c r="M70" s="200" t="s">
        <v>79</v>
      </c>
      <c r="N70" s="201">
        <f>N66+N67</f>
        <v>0.25</v>
      </c>
      <c r="O70" s="199">
        <f>O66+O67</f>
        <v>8.0000000000000002E-3</v>
      </c>
      <c r="P70" s="200" t="s">
        <v>79</v>
      </c>
      <c r="Q70" s="201">
        <f>Q66+Q67</f>
        <v>0.25</v>
      </c>
      <c r="R70" s="199">
        <f>R66+R67</f>
        <v>8.0000000000000002E-3</v>
      </c>
      <c r="S70" s="200" t="s">
        <v>79</v>
      </c>
      <c r="T70" s="201">
        <f>T66+T67</f>
        <v>0.25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>
      <c r="B74" t="s">
        <v>19</v>
      </c>
      <c r="P74" t="s">
        <v>20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Q34" sqref="Q34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102</v>
      </c>
      <c r="J3" s="440"/>
      <c r="K3" s="441"/>
      <c r="L3" s="439" t="s">
        <v>35</v>
      </c>
      <c r="M3" s="440"/>
      <c r="N3" s="441"/>
      <c r="O3" s="439" t="s">
        <v>103</v>
      </c>
      <c r="P3" s="440"/>
      <c r="Q3" s="441"/>
      <c r="R3" s="439" t="s">
        <v>104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31"/>
      <c r="E6" s="432"/>
      <c r="F6" s="433"/>
      <c r="G6" s="32" t="s">
        <v>41</v>
      </c>
      <c r="H6" s="33">
        <f>[3]АРЭС!$E$6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>
        <v>2</v>
      </c>
      <c r="F7" s="423"/>
      <c r="G7" s="42" t="s">
        <v>45</v>
      </c>
      <c r="H7" s="43">
        <f>[3]АРЭС!$L$6</f>
        <v>0.125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/>
      <c r="V7" s="51"/>
      <c r="W7" s="51"/>
      <c r="X7" s="51"/>
      <c r="Y7" s="51"/>
      <c r="Z7" s="51"/>
      <c r="AA7" s="51"/>
      <c r="AB7" s="51"/>
      <c r="AC7" s="51"/>
    </row>
    <row r="8" spans="1:31" ht="14.25" customHeight="1" thickBot="1">
      <c r="A8" s="407"/>
      <c r="B8" s="407"/>
      <c r="C8" s="415"/>
      <c r="D8" s="52">
        <v>6</v>
      </c>
      <c r="E8" s="434"/>
      <c r="F8" s="435"/>
      <c r="G8" s="53"/>
      <c r="H8" s="54"/>
      <c r="I8" s="55"/>
      <c r="J8" s="56">
        <v>0.81499999999999995</v>
      </c>
      <c r="K8" s="57">
        <v>0.14099999999999999</v>
      </c>
      <c r="L8" s="58"/>
      <c r="M8" s="59">
        <v>0.78400000000000003</v>
      </c>
      <c r="N8" s="57">
        <v>0.14099999999999999</v>
      </c>
      <c r="O8" s="55"/>
      <c r="P8" s="59">
        <v>0.79600000000000004</v>
      </c>
      <c r="Q8" s="57">
        <v>0.14099999999999999</v>
      </c>
      <c r="R8" s="55"/>
      <c r="S8" s="60">
        <v>0.78200000000000003</v>
      </c>
      <c r="T8" s="57">
        <v>0.14099999999999999</v>
      </c>
      <c r="U8" s="39"/>
      <c r="V8" s="61"/>
      <c r="W8" s="62"/>
      <c r="X8" s="61"/>
      <c r="Y8" s="62"/>
      <c r="Z8" s="61"/>
      <c r="AA8" s="62"/>
      <c r="AB8" s="61"/>
      <c r="AC8" s="62"/>
    </row>
    <row r="9" spans="1:31" ht="14.25" customHeight="1" thickBot="1">
      <c r="A9" s="407"/>
      <c r="B9" s="407"/>
      <c r="C9" s="416"/>
      <c r="D9" s="63" t="s">
        <v>46</v>
      </c>
      <c r="E9" s="426"/>
      <c r="F9" s="427"/>
      <c r="G9" s="427"/>
      <c r="H9" s="428"/>
      <c r="I9" s="64"/>
      <c r="J9" s="65"/>
      <c r="K9" s="66"/>
      <c r="L9" s="67"/>
      <c r="M9" s="65"/>
      <c r="N9" s="68"/>
      <c r="O9" s="64"/>
      <c r="P9" s="65"/>
      <c r="Q9" s="66"/>
      <c r="R9" s="64"/>
      <c r="S9" s="68"/>
      <c r="T9" s="66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47</v>
      </c>
      <c r="D10" s="71"/>
      <c r="E10" s="420"/>
      <c r="F10" s="421"/>
      <c r="G10" s="72" t="s">
        <v>41</v>
      </c>
      <c r="H10" s="33">
        <f>[3]АРЭС!$E$7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407"/>
      <c r="B11" s="407"/>
      <c r="C11" s="415"/>
      <c r="D11" s="41">
        <v>35</v>
      </c>
      <c r="E11" s="422">
        <v>2</v>
      </c>
      <c r="F11" s="423"/>
      <c r="G11" s="42" t="s">
        <v>45</v>
      </c>
      <c r="H11" s="43">
        <f>[3]АРЭС!$L$7</f>
        <v>0.125</v>
      </c>
      <c r="I11" s="44"/>
      <c r="J11" s="48"/>
      <c r="K11" s="50"/>
      <c r="L11" s="47"/>
      <c r="M11" s="48"/>
      <c r="N11" s="49"/>
      <c r="O11" s="44"/>
      <c r="P11" s="48"/>
      <c r="Q11" s="50"/>
      <c r="R11" s="44"/>
      <c r="S11" s="49"/>
      <c r="T11" s="50"/>
      <c r="U11" s="39"/>
      <c r="V11" s="51"/>
      <c r="W11" s="51"/>
      <c r="X11" s="51"/>
      <c r="Y11" s="51"/>
      <c r="Z11" s="51"/>
      <c r="AA11" s="51"/>
      <c r="AB11" s="51"/>
      <c r="AC11" s="51"/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9">
        <v>0.68100000000000005</v>
      </c>
      <c r="K12" s="57">
        <v>0.106</v>
      </c>
      <c r="L12" s="58"/>
      <c r="M12" s="59">
        <v>0.67200000000000004</v>
      </c>
      <c r="N12" s="57">
        <v>0.106</v>
      </c>
      <c r="O12" s="55"/>
      <c r="P12" s="59">
        <v>0.65600000000000003</v>
      </c>
      <c r="Q12" s="57">
        <v>0.106</v>
      </c>
      <c r="R12" s="55"/>
      <c r="S12" s="60">
        <v>0.60799999999999998</v>
      </c>
      <c r="T12" s="57">
        <v>0.106</v>
      </c>
      <c r="U12" s="39"/>
      <c r="V12" s="61"/>
      <c r="W12" s="62"/>
      <c r="X12" s="61"/>
      <c r="Y12" s="62"/>
      <c r="Z12" s="61"/>
      <c r="AA12" s="62"/>
      <c r="AB12" s="61"/>
      <c r="AC12" s="62"/>
    </row>
    <row r="13" spans="1:31" ht="14.25" customHeight="1" thickBot="1">
      <c r="A13" s="407"/>
      <c r="B13" s="407"/>
      <c r="C13" s="416"/>
      <c r="D13" s="63" t="s">
        <v>46</v>
      </c>
      <c r="E13" s="426"/>
      <c r="F13" s="427"/>
      <c r="G13" s="427"/>
      <c r="H13" s="428"/>
      <c r="I13" s="64"/>
      <c r="J13" s="65"/>
      <c r="K13" s="66"/>
      <c r="L13" s="67"/>
      <c r="M13" s="65"/>
      <c r="N13" s="68"/>
      <c r="O13" s="64"/>
      <c r="P13" s="65"/>
      <c r="Q13" s="66"/>
      <c r="R13" s="64"/>
      <c r="S13" s="68"/>
      <c r="T13" s="66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77"/>
      <c r="K14" s="78"/>
      <c r="L14" s="79"/>
      <c r="M14" s="77"/>
      <c r="N14" s="80"/>
      <c r="O14" s="76"/>
      <c r="P14" s="77"/>
      <c r="Q14" s="78"/>
      <c r="R14" s="76"/>
      <c r="S14" s="81"/>
      <c r="T14" s="78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85"/>
      <c r="K15" s="86"/>
      <c r="L15" s="87"/>
      <c r="M15" s="85"/>
      <c r="N15" s="88"/>
      <c r="O15" s="84"/>
      <c r="P15" s="85"/>
      <c r="Q15" s="89"/>
      <c r="R15" s="84"/>
      <c r="S15" s="88"/>
      <c r="T15" s="86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91"/>
      <c r="K16" s="92"/>
      <c r="L16" s="93"/>
      <c r="M16" s="91"/>
      <c r="N16" s="94"/>
      <c r="O16" s="90"/>
      <c r="P16" s="91"/>
      <c r="Q16" s="92"/>
      <c r="R16" s="90"/>
      <c r="S16" s="94"/>
      <c r="T16" s="92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96"/>
      <c r="K17" s="97"/>
      <c r="L17" s="98"/>
      <c r="M17" s="96"/>
      <c r="N17" s="99"/>
      <c r="O17" s="95"/>
      <c r="P17" s="96"/>
      <c r="Q17" s="97"/>
      <c r="R17" s="95"/>
      <c r="S17" s="99"/>
      <c r="T17" s="97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77"/>
      <c r="K18" s="78"/>
      <c r="L18" s="79"/>
      <c r="M18" s="77"/>
      <c r="N18" s="81"/>
      <c r="O18" s="76"/>
      <c r="P18" s="77"/>
      <c r="Q18" s="78"/>
      <c r="R18" s="76"/>
      <c r="S18" s="81"/>
      <c r="T18" s="78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85"/>
      <c r="K19" s="86"/>
      <c r="L19" s="87"/>
      <c r="M19" s="85"/>
      <c r="N19" s="88"/>
      <c r="O19" s="84"/>
      <c r="P19" s="85"/>
      <c r="Q19" s="86"/>
      <c r="R19" s="84"/>
      <c r="S19" s="88"/>
      <c r="T19" s="86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91"/>
      <c r="K20" s="92"/>
      <c r="L20" s="93"/>
      <c r="M20" s="91"/>
      <c r="N20" s="94"/>
      <c r="O20" s="90"/>
      <c r="P20" s="91"/>
      <c r="Q20" s="92"/>
      <c r="R20" s="90"/>
      <c r="S20" s="94"/>
      <c r="T20" s="92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96"/>
      <c r="K21" s="97"/>
      <c r="L21" s="98"/>
      <c r="M21" s="96"/>
      <c r="N21" s="99"/>
      <c r="O21" s="95"/>
      <c r="P21" s="96"/>
      <c r="Q21" s="97"/>
      <c r="R21" s="95"/>
      <c r="S21" s="99"/>
      <c r="T21" s="97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77"/>
      <c r="K22" s="78"/>
      <c r="L22" s="79"/>
      <c r="M22" s="77"/>
      <c r="N22" s="81"/>
      <c r="O22" s="76"/>
      <c r="P22" s="77"/>
      <c r="Q22" s="78"/>
      <c r="R22" s="76"/>
      <c r="S22" s="81"/>
      <c r="T22" s="78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107"/>
      <c r="K23" s="108"/>
      <c r="L23" s="109"/>
      <c r="M23" s="107"/>
      <c r="N23" s="110"/>
      <c r="O23" s="106"/>
      <c r="P23" s="107"/>
      <c r="Q23" s="108"/>
      <c r="R23" s="106"/>
      <c r="S23" s="110"/>
      <c r="T23" s="10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1.496</v>
      </c>
      <c r="K24" s="114">
        <f>K8+K12</f>
        <v>0.247</v>
      </c>
      <c r="L24" s="115"/>
      <c r="M24" s="116">
        <f>M8+M12</f>
        <v>1.456</v>
      </c>
      <c r="N24" s="116">
        <f>N8+N12</f>
        <v>0.247</v>
      </c>
      <c r="O24" s="113"/>
      <c r="P24" s="116">
        <f>P8+P12</f>
        <v>1.452</v>
      </c>
      <c r="Q24" s="116">
        <f>Q8+Q12</f>
        <v>0.247</v>
      </c>
      <c r="R24" s="113"/>
      <c r="S24" s="117">
        <f>S8+S12</f>
        <v>1.3900000000000001</v>
      </c>
      <c r="T24" s="116">
        <f>T8+T12</f>
        <v>0.247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/>
      <c r="J25" s="24"/>
      <c r="K25" s="25"/>
      <c r="L25" s="23"/>
      <c r="M25" s="24"/>
      <c r="N25" s="25"/>
      <c r="O25" s="23"/>
      <c r="P25" s="24"/>
      <c r="Q25" s="25"/>
      <c r="R25" s="23"/>
      <c r="S25" s="24"/>
      <c r="T25" s="25"/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/>
      <c r="J26" s="27"/>
      <c r="K26" s="28"/>
      <c r="L26" s="26"/>
      <c r="M26" s="27"/>
      <c r="N26" s="28"/>
      <c r="O26" s="26"/>
      <c r="P26" s="27"/>
      <c r="Q26" s="28"/>
      <c r="R26" s="26"/>
      <c r="S26" s="27"/>
      <c r="T26" s="28"/>
    </row>
    <row r="27" spans="1:20" ht="14.25" customHeight="1">
      <c r="A27" s="407"/>
      <c r="B27" s="407"/>
      <c r="C27" s="412" t="s">
        <v>59</v>
      </c>
      <c r="D27" s="413"/>
      <c r="E27" s="118"/>
      <c r="F27" s="119"/>
      <c r="G27" s="119"/>
      <c r="H27" s="120"/>
      <c r="I27" s="121">
        <v>40</v>
      </c>
      <c r="J27" s="122"/>
      <c r="K27" s="123"/>
      <c r="L27" s="124">
        <v>40</v>
      </c>
      <c r="M27" s="122"/>
      <c r="N27" s="125"/>
      <c r="O27" s="121">
        <v>40</v>
      </c>
      <c r="P27" s="122"/>
      <c r="Q27" s="123"/>
      <c r="R27" s="121">
        <v>40</v>
      </c>
      <c r="S27" s="125"/>
      <c r="T27" s="123"/>
    </row>
    <row r="28" spans="1:20" ht="14.25" customHeight="1">
      <c r="A28" s="407"/>
      <c r="B28" s="407"/>
      <c r="C28" s="400" t="s">
        <v>60</v>
      </c>
      <c r="D28" s="401"/>
      <c r="E28" s="126"/>
      <c r="F28" s="127"/>
      <c r="G28" s="127"/>
      <c r="H28" s="128"/>
      <c r="I28" s="44"/>
      <c r="J28" s="48"/>
      <c r="K28" s="50"/>
      <c r="L28" s="47"/>
      <c r="M28" s="48"/>
      <c r="N28" s="49"/>
      <c r="O28" s="44"/>
      <c r="P28" s="48"/>
      <c r="Q28" s="50"/>
      <c r="R28" s="44"/>
      <c r="S28" s="49"/>
      <c r="T28" s="50"/>
    </row>
    <row r="29" spans="1:20" ht="14.25" customHeight="1">
      <c r="A29" s="407"/>
      <c r="B29" s="407"/>
      <c r="C29" s="400" t="s">
        <v>61</v>
      </c>
      <c r="D29" s="401"/>
      <c r="E29" s="126"/>
      <c r="F29" s="127"/>
      <c r="G29" s="127"/>
      <c r="H29" s="128"/>
      <c r="I29" s="44"/>
      <c r="J29" s="48">
        <v>0.10100000000000001</v>
      </c>
      <c r="K29" s="50"/>
      <c r="L29" s="47"/>
      <c r="M29" s="48">
        <v>8.8999999999999996E-2</v>
      </c>
      <c r="N29" s="49"/>
      <c r="O29" s="44"/>
      <c r="P29" s="48">
        <v>0.10100000000000001</v>
      </c>
      <c r="Q29" s="50"/>
      <c r="R29" s="44"/>
      <c r="S29" s="48">
        <v>8.8999999999999996E-2</v>
      </c>
      <c r="T29" s="50"/>
    </row>
    <row r="30" spans="1:20" ht="14.25" customHeight="1">
      <c r="A30" s="407"/>
      <c r="B30" s="407"/>
      <c r="C30" s="400" t="s">
        <v>62</v>
      </c>
      <c r="D30" s="401"/>
      <c r="E30" s="126"/>
      <c r="F30" s="127"/>
      <c r="G30" s="127"/>
      <c r="H30" s="128"/>
      <c r="I30" s="44"/>
      <c r="J30" s="48">
        <v>3.4000000000000002E-2</v>
      </c>
      <c r="K30" s="50"/>
      <c r="L30" s="47"/>
      <c r="M30" s="48">
        <v>3.4000000000000002E-2</v>
      </c>
      <c r="N30" s="49"/>
      <c r="O30" s="44"/>
      <c r="P30" s="48">
        <v>3.4000000000000002E-2</v>
      </c>
      <c r="Q30" s="50"/>
      <c r="R30" s="44"/>
      <c r="S30" s="48">
        <v>3.4000000000000002E-2</v>
      </c>
      <c r="T30" s="50"/>
    </row>
    <row r="31" spans="1:20" ht="14.25" customHeight="1">
      <c r="A31" s="407"/>
      <c r="B31" s="407"/>
      <c r="C31" s="400" t="s">
        <v>63</v>
      </c>
      <c r="D31" s="401"/>
      <c r="E31" s="126"/>
      <c r="F31" s="127"/>
      <c r="G31" s="127"/>
      <c r="H31" s="128"/>
      <c r="I31" s="44"/>
      <c r="J31" s="48">
        <v>2.3E-2</v>
      </c>
      <c r="K31" s="50"/>
      <c r="L31" s="47"/>
      <c r="M31" s="48">
        <v>2.3E-2</v>
      </c>
      <c r="N31" s="49"/>
      <c r="O31" s="44"/>
      <c r="P31" s="48">
        <v>2.3E-2</v>
      </c>
      <c r="Q31" s="50"/>
      <c r="R31" s="44"/>
      <c r="S31" s="49">
        <v>2.3E-2</v>
      </c>
      <c r="T31" s="50"/>
    </row>
    <row r="32" spans="1:20" ht="14.25" customHeight="1">
      <c r="A32" s="407"/>
      <c r="B32" s="407"/>
      <c r="C32" s="400" t="s">
        <v>64</v>
      </c>
      <c r="D32" s="401"/>
      <c r="E32" s="126"/>
      <c r="F32" s="127"/>
      <c r="G32" s="127"/>
      <c r="H32" s="128"/>
      <c r="I32" s="44"/>
      <c r="J32" s="48">
        <v>0.63500000000000001</v>
      </c>
      <c r="K32" s="50"/>
      <c r="L32" s="47"/>
      <c r="M32" s="48">
        <v>0.63500000000000001</v>
      </c>
      <c r="N32" s="49"/>
      <c r="O32" s="44"/>
      <c r="P32" s="48">
        <v>0.63500000000000001</v>
      </c>
      <c r="Q32" s="50"/>
      <c r="R32" s="44"/>
      <c r="S32" s="48">
        <v>0.63500000000000001</v>
      </c>
      <c r="T32" s="50"/>
    </row>
    <row r="33" spans="1:20" ht="14.25" customHeight="1">
      <c r="A33" s="407"/>
      <c r="B33" s="407"/>
      <c r="C33" s="400" t="s">
        <v>65</v>
      </c>
      <c r="D33" s="401"/>
      <c r="E33" s="126"/>
      <c r="F33" s="127"/>
      <c r="G33" s="48"/>
      <c r="H33" s="128"/>
      <c r="I33" s="44"/>
      <c r="J33" s="48">
        <v>0.60099999999999998</v>
      </c>
      <c r="K33" s="50"/>
      <c r="L33" s="47"/>
      <c r="M33" s="48">
        <v>0.56299999999999994</v>
      </c>
      <c r="N33" s="49"/>
      <c r="O33" s="44"/>
      <c r="P33" s="48">
        <v>0.56299999999999994</v>
      </c>
      <c r="Q33" s="50"/>
      <c r="R33" s="44"/>
      <c r="S33" s="49">
        <v>0.56299999999999994</v>
      </c>
      <c r="T33" s="50"/>
    </row>
    <row r="34" spans="1:20" ht="14.25" customHeight="1">
      <c r="A34" s="407"/>
      <c r="B34" s="407"/>
      <c r="C34" s="400" t="s">
        <v>66</v>
      </c>
      <c r="D34" s="401"/>
      <c r="E34" s="126"/>
      <c r="F34" s="127"/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67</v>
      </c>
      <c r="D35" s="401"/>
      <c r="E35" s="126"/>
      <c r="F35" s="127"/>
      <c r="G35" s="127"/>
      <c r="H35" s="128"/>
      <c r="I35" s="44"/>
      <c r="J35" s="48"/>
      <c r="K35" s="50"/>
      <c r="L35" s="47"/>
      <c r="M35" s="48"/>
      <c r="N35" s="49"/>
      <c r="O35" s="44"/>
      <c r="P35" s="48"/>
      <c r="Q35" s="50"/>
      <c r="R35" s="44"/>
      <c r="S35" s="49"/>
      <c r="T35" s="50"/>
    </row>
    <row r="36" spans="1:20" ht="14.25" customHeight="1">
      <c r="A36" s="407"/>
      <c r="B36" s="407"/>
      <c r="C36" s="402" t="s">
        <v>68</v>
      </c>
      <c r="D36" s="403"/>
      <c r="E36" s="126"/>
      <c r="F36" s="127"/>
      <c r="G36" s="127"/>
      <c r="H36" s="128"/>
      <c r="I36" s="44"/>
      <c r="J36" s="48"/>
      <c r="K36" s="50"/>
      <c r="L36" s="47"/>
      <c r="M36" s="48"/>
      <c r="N36" s="49"/>
      <c r="O36" s="44"/>
      <c r="P36" s="48"/>
      <c r="Q36" s="50"/>
      <c r="R36" s="44"/>
      <c r="S36" s="49"/>
      <c r="T36" s="50"/>
    </row>
    <row r="37" spans="1:20" ht="14.25" customHeight="1">
      <c r="A37" s="407"/>
      <c r="B37" s="407"/>
      <c r="C37" s="402" t="s">
        <v>69</v>
      </c>
      <c r="D37" s="403"/>
      <c r="E37" s="126"/>
      <c r="F37" s="127"/>
      <c r="G37" s="127"/>
      <c r="H37" s="128"/>
      <c r="I37" s="44"/>
      <c r="J37" s="48"/>
      <c r="K37" s="50"/>
      <c r="L37" s="47"/>
      <c r="M37" s="48"/>
      <c r="N37" s="49"/>
      <c r="O37" s="44"/>
      <c r="P37" s="48"/>
      <c r="Q37" s="50"/>
      <c r="R37" s="44"/>
      <c r="S37" s="49"/>
      <c r="T37" s="50"/>
    </row>
    <row r="38" spans="1:20" ht="14.25" customHeight="1">
      <c r="A38" s="407"/>
      <c r="B38" s="407"/>
      <c r="C38" s="404"/>
      <c r="D38" s="405"/>
      <c r="E38" s="87"/>
      <c r="F38" s="85"/>
      <c r="G38" s="85"/>
      <c r="H38" s="88"/>
      <c r="I38" s="129"/>
      <c r="J38" s="130"/>
      <c r="K38" s="89"/>
      <c r="L38" s="131"/>
      <c r="M38" s="130"/>
      <c r="N38" s="132"/>
      <c r="O38" s="129"/>
      <c r="P38" s="130"/>
      <c r="Q38" s="89"/>
      <c r="R38" s="129"/>
      <c r="S38" s="132"/>
      <c r="T38" s="89"/>
    </row>
    <row r="39" spans="1:20" ht="14.25" customHeight="1">
      <c r="A39" s="407"/>
      <c r="B39" s="407"/>
      <c r="C39" s="368"/>
      <c r="D39" s="370"/>
      <c r="E39" s="87"/>
      <c r="F39" s="85"/>
      <c r="G39" s="85"/>
      <c r="H39" s="88"/>
      <c r="I39" s="129"/>
      <c r="J39" s="130"/>
      <c r="K39" s="89"/>
      <c r="L39" s="131"/>
      <c r="M39" s="130"/>
      <c r="N39" s="132"/>
      <c r="O39" s="129"/>
      <c r="P39" s="130"/>
      <c r="Q39" s="89"/>
      <c r="R39" s="129"/>
      <c r="S39" s="132"/>
      <c r="T39" s="89"/>
    </row>
    <row r="40" spans="1:20" ht="14.25" customHeight="1">
      <c r="A40" s="407"/>
      <c r="B40" s="407"/>
      <c r="C40" s="368"/>
      <c r="D40" s="370"/>
      <c r="E40" s="87"/>
      <c r="F40" s="85"/>
      <c r="G40" s="85"/>
      <c r="H40" s="88"/>
      <c r="I40" s="129"/>
      <c r="J40" s="130"/>
      <c r="K40" s="89"/>
      <c r="L40" s="131"/>
      <c r="M40" s="130"/>
      <c r="N40" s="132"/>
      <c r="O40" s="129"/>
      <c r="P40" s="130"/>
      <c r="Q40" s="89"/>
      <c r="R40" s="129"/>
      <c r="S40" s="132"/>
      <c r="T40" s="89"/>
    </row>
    <row r="41" spans="1:20" ht="14.25" customHeight="1">
      <c r="A41" s="407"/>
      <c r="B41" s="407"/>
      <c r="C41" s="368"/>
      <c r="D41" s="370"/>
      <c r="E41" s="87"/>
      <c r="F41" s="85"/>
      <c r="G41" s="85"/>
      <c r="H41" s="88"/>
      <c r="I41" s="129"/>
      <c r="J41" s="130"/>
      <c r="K41" s="89"/>
      <c r="L41" s="131"/>
      <c r="M41" s="130"/>
      <c r="N41" s="132"/>
      <c r="O41" s="129"/>
      <c r="P41" s="130"/>
      <c r="Q41" s="89"/>
      <c r="R41" s="129"/>
      <c r="S41" s="132"/>
      <c r="T41" s="89"/>
    </row>
    <row r="42" spans="1:20" ht="14.25" customHeight="1">
      <c r="A42" s="407"/>
      <c r="B42" s="407"/>
      <c r="C42" s="368"/>
      <c r="D42" s="370"/>
      <c r="E42" s="87"/>
      <c r="F42" s="85"/>
      <c r="G42" s="85"/>
      <c r="H42" s="88"/>
      <c r="I42" s="129"/>
      <c r="J42" s="130"/>
      <c r="K42" s="89"/>
      <c r="L42" s="131"/>
      <c r="M42" s="130"/>
      <c r="N42" s="132"/>
      <c r="O42" s="129"/>
      <c r="P42" s="130"/>
      <c r="Q42" s="89"/>
      <c r="R42" s="129"/>
      <c r="S42" s="132"/>
      <c r="T42" s="89"/>
    </row>
    <row r="43" spans="1:20" ht="14.25" customHeight="1">
      <c r="A43" s="407"/>
      <c r="B43" s="407"/>
      <c r="C43" s="368"/>
      <c r="D43" s="370"/>
      <c r="E43" s="87"/>
      <c r="F43" s="85"/>
      <c r="G43" s="85"/>
      <c r="H43" s="88"/>
      <c r="I43" s="129"/>
      <c r="J43" s="130"/>
      <c r="K43" s="89"/>
      <c r="L43" s="131"/>
      <c r="M43" s="130"/>
      <c r="N43" s="132"/>
      <c r="O43" s="129"/>
      <c r="P43" s="130"/>
      <c r="Q43" s="89"/>
      <c r="R43" s="129"/>
      <c r="S43" s="132"/>
      <c r="T43" s="89"/>
    </row>
    <row r="44" spans="1:20" ht="14.25" customHeight="1">
      <c r="A44" s="407"/>
      <c r="B44" s="407"/>
      <c r="C44" s="368"/>
      <c r="D44" s="370"/>
      <c r="E44" s="87"/>
      <c r="F44" s="85"/>
      <c r="G44" s="85"/>
      <c r="H44" s="88"/>
      <c r="I44" s="129"/>
      <c r="J44" s="130"/>
      <c r="K44" s="89"/>
      <c r="L44" s="131"/>
      <c r="M44" s="130"/>
      <c r="N44" s="132"/>
      <c r="O44" s="129"/>
      <c r="P44" s="130"/>
      <c r="Q44" s="89"/>
      <c r="R44" s="129"/>
      <c r="S44" s="132"/>
      <c r="T44" s="89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368"/>
      <c r="D46" s="370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368"/>
      <c r="D47" s="370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368"/>
      <c r="D48" s="370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368"/>
      <c r="D49" s="370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368"/>
      <c r="D50" s="370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368"/>
      <c r="D51" s="370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113"/>
      <c r="F52" s="116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38"/>
      <c r="D53" s="140"/>
      <c r="E53" s="76" t="s">
        <v>70</v>
      </c>
      <c r="F53" s="77">
        <f>IF(K58&gt;0,SQRT((1-K58^2)/K58^2),)</f>
        <v>0</v>
      </c>
      <c r="G53" s="141"/>
      <c r="H53" s="142"/>
      <c r="I53" s="139"/>
      <c r="J53" s="77"/>
      <c r="K53" s="78"/>
      <c r="L53" s="76"/>
      <c r="M53" s="77"/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144"/>
      <c r="D54" s="145"/>
      <c r="E54" s="26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/>
      <c r="M54" s="107"/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149"/>
      <c r="J55" s="150" t="s">
        <v>72</v>
      </c>
      <c r="K55" s="151"/>
      <c r="L55" s="152"/>
      <c r="M55" s="150" t="s">
        <v>72</v>
      </c>
      <c r="N55" s="153"/>
      <c r="O55" s="149"/>
      <c r="P55" s="150" t="s">
        <v>72</v>
      </c>
      <c r="Q55" s="151"/>
      <c r="R55" s="149"/>
      <c r="S55" s="153" t="s">
        <v>72</v>
      </c>
      <c r="T55" s="151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73</v>
      </c>
      <c r="K57" s="156"/>
      <c r="L57" s="157"/>
      <c r="M57" s="155" t="s">
        <v>73</v>
      </c>
      <c r="N57" s="144"/>
      <c r="O57" s="154"/>
      <c r="P57" s="155" t="s">
        <v>73</v>
      </c>
      <c r="Q57" s="158"/>
      <c r="R57" s="159"/>
      <c r="S57" s="155" t="s">
        <v>73</v>
      </c>
      <c r="T57" s="156"/>
    </row>
    <row r="58" spans="1:23" ht="14.25" customHeigh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 t="s">
        <v>72</v>
      </c>
      <c r="K58" s="162"/>
      <c r="L58" s="160"/>
      <c r="M58" s="161" t="s">
        <v>72</v>
      </c>
      <c r="N58" s="162"/>
      <c r="O58" s="160"/>
      <c r="P58" s="161" t="s">
        <v>72</v>
      </c>
      <c r="Q58" s="162"/>
      <c r="R58" s="160"/>
      <c r="S58" s="161" t="s">
        <v>72</v>
      </c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4"/>
      <c r="K59" s="165"/>
      <c r="L59" s="163"/>
      <c r="M59" s="164"/>
      <c r="N59" s="165"/>
      <c r="O59" s="163"/>
      <c r="P59" s="164"/>
      <c r="Q59" s="165"/>
      <c r="R59" s="163"/>
      <c r="S59" s="164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ROUND((V8^2+W8^2)*[3]АРЭС!$F$6/[3]АРЭС!$C$6^2,4)</f>
        <v>0</v>
      </c>
      <c r="J62" s="168" t="s">
        <v>79</v>
      </c>
      <c r="K62" s="169">
        <f>ROUND((V8^2+W8^2)*[3]АРЭС!$I$6/([3]АРЭС!$C$6*100),4)</f>
        <v>0</v>
      </c>
      <c r="L62" s="167">
        <f>ROUND((X8^2+Y8^2)*[3]АРЭС!$F$6/[3]АРЭС!$C$6^2,4)</f>
        <v>0</v>
      </c>
      <c r="M62" s="168" t="s">
        <v>79</v>
      </c>
      <c r="N62" s="169">
        <f>ROUND((X8^2+Y8^2)*[3]АРЭС!$I$6/([3]АРЭС!$C$6*100),4)</f>
        <v>0</v>
      </c>
      <c r="O62" s="167">
        <f>ROUND((Z8^2+AA8^2)*[3]АРЭС!$F$6/[3]АРЭС!$C$6^2,4)</f>
        <v>0</v>
      </c>
      <c r="P62" s="168" t="s">
        <v>79</v>
      </c>
      <c r="Q62" s="169">
        <f>ROUND((Z8^2+AA8^2)*[3]АРЭС!$I$6/([3]АРЭС!$C$6*100),4)</f>
        <v>0</v>
      </c>
      <c r="R62" s="167">
        <f>ROUND((AB8^2+AC8^2)*[3]АРЭС!$F$6/[3]АРЭС!$C$6^2,4)</f>
        <v>0</v>
      </c>
      <c r="S62" s="168" t="s">
        <v>79</v>
      </c>
      <c r="T62" s="169">
        <f>ROUND((AB8^2+AC8^2)*[3]АРЭС!$I$6/([3]АРЭС!$C$6*100),4)</f>
        <v>0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ROUND((V12^2+W12^2)*[3]АРЭС!$F$7/[3]АРЭС!$C$7^2,4)</f>
        <v>0</v>
      </c>
      <c r="J63" s="171" t="s">
        <v>79</v>
      </c>
      <c r="K63" s="172">
        <f>ROUND((V12^2+W12^2)*[3]АРЭС!$I$7/([3]АРЭС!$C$7*100),4)</f>
        <v>0</v>
      </c>
      <c r="L63" s="170">
        <f>ROUND((X12^2+Y12^2)*[3]АРЭС!$F$7/[3]АРЭС!$C$7^2,4)</f>
        <v>0</v>
      </c>
      <c r="M63" s="171" t="s">
        <v>79</v>
      </c>
      <c r="N63" s="172">
        <f>ROUND((X12^2+Y12^2)*[3]АРЭС!$I$7/([3]АРЭС!$C$7*100),4)</f>
        <v>0</v>
      </c>
      <c r="O63" s="170">
        <f>ROUND((Z12^2+AA12^2)*[3]АРЭС!$F$7/[3]АРЭС!$C$7^2,4)</f>
        <v>0</v>
      </c>
      <c r="P63" s="171" t="s">
        <v>79</v>
      </c>
      <c r="Q63" s="172">
        <f>ROUND((Z12^2+AA12^2)*[3]АРЭС!$I$7/([3]АРЭС!$C$7*100),4)</f>
        <v>0</v>
      </c>
      <c r="R63" s="170">
        <f>ROUND((AB12^2+AC12^2)*[3]АРЭС!$F$7/[3]АРЭС!$C$7^2,4)</f>
        <v>0</v>
      </c>
      <c r="S63" s="171" t="s">
        <v>79</v>
      </c>
      <c r="T63" s="172">
        <f>ROUND((AB12^2+AC12^2)*[3]АРЭС!$I$7/([3]АРЭС!$C$7*100),4)</f>
        <v>0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I62+V8+H6</f>
        <v>4.0000000000000001E-3</v>
      </c>
      <c r="J66" s="181" t="s">
        <v>79</v>
      </c>
      <c r="K66" s="182">
        <f>K62+W8+H7</f>
        <v>0.125</v>
      </c>
      <c r="L66" s="180">
        <f>L62+X8+H6</f>
        <v>4.0000000000000001E-3</v>
      </c>
      <c r="M66" s="181" t="s">
        <v>79</v>
      </c>
      <c r="N66" s="183">
        <f>N62+Y8+H7</f>
        <v>0.125</v>
      </c>
      <c r="O66" s="184">
        <f>O62+Z8+H6</f>
        <v>4.0000000000000001E-3</v>
      </c>
      <c r="P66" s="181" t="s">
        <v>79</v>
      </c>
      <c r="Q66" s="182">
        <f>Q62+AA8+H7</f>
        <v>0.125</v>
      </c>
      <c r="R66" s="180">
        <f>R62+AB8+H6</f>
        <v>4.0000000000000001E-3</v>
      </c>
      <c r="S66" s="181" t="s">
        <v>79</v>
      </c>
      <c r="T66" s="183">
        <f>T62+AC8+H7</f>
        <v>0.125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I63+V12+H10</f>
        <v>4.0000000000000001E-3</v>
      </c>
      <c r="J67" s="173" t="s">
        <v>79</v>
      </c>
      <c r="K67" s="190">
        <f>K63+W12+H11</f>
        <v>0.125</v>
      </c>
      <c r="L67" s="191">
        <f>L63+X12+H10</f>
        <v>4.0000000000000001E-3</v>
      </c>
      <c r="M67" s="173" t="s">
        <v>79</v>
      </c>
      <c r="N67" s="192">
        <f>N63+Y12+H11</f>
        <v>0.125</v>
      </c>
      <c r="O67" s="190">
        <f>O63+Z12+H10</f>
        <v>4.0000000000000001E-3</v>
      </c>
      <c r="P67" s="173" t="s">
        <v>79</v>
      </c>
      <c r="Q67" s="190">
        <f>Q63+AA12+H11</f>
        <v>0.125</v>
      </c>
      <c r="R67" s="191">
        <f>R63+AB12+H10</f>
        <v>4.0000000000000001E-3</v>
      </c>
      <c r="S67" s="173" t="s">
        <v>79</v>
      </c>
      <c r="T67" s="192">
        <f>T63+AC12+H11</f>
        <v>0.125</v>
      </c>
    </row>
    <row r="68" spans="1:20" ht="14.25" customHeight="1">
      <c r="A68" s="438"/>
      <c r="B68" s="185"/>
      <c r="C68" s="186"/>
      <c r="D68" s="187"/>
      <c r="E68" s="188"/>
      <c r="F68" s="338" t="s">
        <v>82</v>
      </c>
      <c r="G68" s="338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8.0000000000000002E-3</v>
      </c>
      <c r="J70" s="200" t="s">
        <v>79</v>
      </c>
      <c r="K70" s="201">
        <f>K66+K67</f>
        <v>0.25</v>
      </c>
      <c r="L70" s="199">
        <f>L66+L67</f>
        <v>8.0000000000000002E-3</v>
      </c>
      <c r="M70" s="200" t="s">
        <v>79</v>
      </c>
      <c r="N70" s="201">
        <f>N66+N67</f>
        <v>0.25</v>
      </c>
      <c r="O70" s="199">
        <f>O66+O67</f>
        <v>8.0000000000000002E-3</v>
      </c>
      <c r="P70" s="200" t="s">
        <v>79</v>
      </c>
      <c r="Q70" s="201">
        <f>Q66+Q67</f>
        <v>0.25</v>
      </c>
      <c r="R70" s="199">
        <f>R66+R67</f>
        <v>8.0000000000000002E-3</v>
      </c>
      <c r="S70" s="200" t="s">
        <v>79</v>
      </c>
      <c r="T70" s="201">
        <f>T66+T67</f>
        <v>0.25</v>
      </c>
    </row>
    <row r="71" spans="1:20" ht="14.25" customHeight="1" thickBot="1">
      <c r="A71" s="407"/>
      <c r="B71" s="346" t="s">
        <v>85</v>
      </c>
      <c r="C71" s="347"/>
      <c r="D71" s="348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>
      <c r="B74" t="s">
        <v>19</v>
      </c>
      <c r="P74" t="s">
        <v>20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4"/>
  <sheetViews>
    <sheetView topLeftCell="A10" workbookViewId="0">
      <selection activeCell="F48" sqref="F48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2" customFormat="1" ht="14.25" customHeight="1">
      <c r="A1" s="436" t="s">
        <v>105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1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1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25</v>
      </c>
      <c r="J3" s="440"/>
      <c r="K3" s="441"/>
      <c r="L3" s="439" t="s">
        <v>26</v>
      </c>
      <c r="M3" s="440"/>
      <c r="N3" s="441"/>
      <c r="O3" s="439" t="s">
        <v>27</v>
      </c>
      <c r="P3" s="440"/>
      <c r="Q3" s="441"/>
      <c r="R3" s="439" t="s">
        <v>28</v>
      </c>
      <c r="S3" s="440"/>
      <c r="T3" s="441"/>
    </row>
    <row r="4" spans="1:31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1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1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32" t="s">
        <v>41</v>
      </c>
      <c r="H6" s="202">
        <f>[3]АРЭС!$E$10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1" ht="14.25" customHeight="1">
      <c r="A7" s="407"/>
      <c r="B7" s="407"/>
      <c r="C7" s="415"/>
      <c r="D7" s="41">
        <v>35</v>
      </c>
      <c r="E7" s="422"/>
      <c r="F7" s="423"/>
      <c r="G7" s="82" t="s">
        <v>45</v>
      </c>
      <c r="H7" s="217">
        <f>[3]АРЭС!$L$10</f>
        <v>0.13119999999999998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1" ht="14.25" customHeight="1" thickBot="1">
      <c r="A8" s="407"/>
      <c r="B8" s="407"/>
      <c r="C8" s="415"/>
      <c r="D8" s="52">
        <v>6</v>
      </c>
      <c r="E8" s="424"/>
      <c r="F8" s="425"/>
      <c r="G8" s="73"/>
      <c r="H8" s="74"/>
      <c r="I8" s="55"/>
      <c r="J8" s="56">
        <v>1.657</v>
      </c>
      <c r="K8" s="220">
        <v>0.72399999999999998</v>
      </c>
      <c r="L8" s="221"/>
      <c r="M8" s="56">
        <v>1.649</v>
      </c>
      <c r="N8" s="220">
        <v>0.72499999999999998</v>
      </c>
      <c r="O8" s="222"/>
      <c r="P8" s="56">
        <v>1.7390000000000001</v>
      </c>
      <c r="Q8" s="220">
        <v>0.72399999999999998</v>
      </c>
      <c r="R8" s="222"/>
      <c r="S8" s="223">
        <v>1.486</v>
      </c>
      <c r="T8" s="56">
        <v>0.55300000000000005</v>
      </c>
      <c r="U8" s="39" t="s">
        <v>107</v>
      </c>
      <c r="V8" s="218">
        <f>IF(I8&gt;0,ROUND(I8*$I$57*$K$58*SQRT(3)/1000,3),J8)</f>
        <v>1.657</v>
      </c>
      <c r="W8" s="219">
        <f>IF(K8&gt;0,K8,ROUND(V8*$F$53,3))</f>
        <v>0.72399999999999998</v>
      </c>
      <c r="X8" s="218">
        <f>IF(L8&gt;0,ROUND(L8*$L$57*$N$58*SQRT(3)/1000,3),M8)</f>
        <v>1.649</v>
      </c>
      <c r="Y8" s="219">
        <f>IF(N8&gt;0,N8,ROUND(X8*$F$53,3))</f>
        <v>0.72499999999999998</v>
      </c>
      <c r="Z8" s="218">
        <f>IF(O8&gt;0,ROUND(O8*$O$57*$Q$58*SQRT(3)/1000,3),P8)</f>
        <v>1.7390000000000001</v>
      </c>
      <c r="AA8" s="219">
        <f>IF(Q8&gt;0,Q8,ROUND(Z8*$F$53,3))</f>
        <v>0.72399999999999998</v>
      </c>
      <c r="AB8" s="218">
        <f>IF(R8&gt;0,ROUND(R8*$R$57*$T$58*SQRT(3)/1000,3),S8)</f>
        <v>1.486</v>
      </c>
      <c r="AC8" s="219">
        <f>IF(T8&gt;0,T8,ROUND(AB8*$F$53,3))</f>
        <v>0.55300000000000005</v>
      </c>
    </row>
    <row r="9" spans="1:31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4"/>
      <c r="U9" s="69"/>
      <c r="V9" s="70"/>
      <c r="W9" s="70"/>
      <c r="X9" s="70"/>
      <c r="Y9" s="70"/>
      <c r="Z9" s="70"/>
      <c r="AA9" s="70"/>
      <c r="AB9" s="70"/>
      <c r="AC9" s="70"/>
    </row>
    <row r="10" spans="1:31" ht="14.25" customHeight="1">
      <c r="A10" s="407"/>
      <c r="B10" s="407"/>
      <c r="C10" s="414" t="s">
        <v>108</v>
      </c>
      <c r="D10" s="71">
        <v>110</v>
      </c>
      <c r="E10" s="457">
        <v>7</v>
      </c>
      <c r="F10" s="458"/>
      <c r="G10" s="32" t="s">
        <v>41</v>
      </c>
      <c r="H10" s="202">
        <f>[3]АРЭС!$E$11</f>
        <v>2.1000000000000001E-2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229"/>
    </row>
    <row r="11" spans="1:31" ht="14.25" customHeight="1">
      <c r="A11" s="407"/>
      <c r="B11" s="407"/>
      <c r="C11" s="415"/>
      <c r="D11" s="41">
        <v>35</v>
      </c>
      <c r="E11" s="422"/>
      <c r="F11" s="423"/>
      <c r="G11" s="82" t="s">
        <v>45</v>
      </c>
      <c r="H11" s="217">
        <f>[3]АРЭС!$L$11</f>
        <v>0.11199999999999999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1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1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6">
        <v>1.2470000000000001</v>
      </c>
      <c r="K12" s="220">
        <v>0.57099999999999995</v>
      </c>
      <c r="L12" s="221"/>
      <c r="M12" s="56">
        <v>1.4119999999999999</v>
      </c>
      <c r="N12" s="223">
        <v>0.57099999999999995</v>
      </c>
      <c r="O12" s="222"/>
      <c r="P12" s="56">
        <v>1.411</v>
      </c>
      <c r="Q12" s="220">
        <v>0.56799999999999995</v>
      </c>
      <c r="R12" s="222"/>
      <c r="S12" s="223">
        <v>1.3180000000000001</v>
      </c>
      <c r="T12" s="56">
        <v>0.56899999999999995</v>
      </c>
      <c r="U12" s="39" t="s">
        <v>107</v>
      </c>
      <c r="V12" s="218">
        <f>IF(I12&gt;0,ROUND(I12*$K$57*$K$59*SQRT(3)/1000,3),J12)</f>
        <v>1.2470000000000001</v>
      </c>
      <c r="W12" s="219">
        <f>IF(K12&gt;0,K12,ROUND(V12*$F$54,3))</f>
        <v>0.57099999999999995</v>
      </c>
      <c r="X12" s="218">
        <f>IF(L12&gt;0,ROUND(L12*$N$57*$N$59*SQRT(3)/1000,3),M12)</f>
        <v>1.4119999999999999</v>
      </c>
      <c r="Y12" s="219">
        <f>IF(N12&gt;0,N12,ROUND(X12*$F$54,3))</f>
        <v>0.57099999999999995</v>
      </c>
      <c r="Z12" s="218">
        <f>IF(O12&gt;0,ROUND(O12*$Q$57*$Q$59*SQRT(3)/1000,3),P12)</f>
        <v>1.411</v>
      </c>
      <c r="AA12" s="219">
        <f>IF(Q12&gt;0,Q12,ROUND(Z12*$F$54,3))</f>
        <v>0.56799999999999995</v>
      </c>
      <c r="AB12" s="218">
        <f>IF(R12&gt;0,ROUND(R12*$T$57*$T$59*SQRT(3)/1000,3),S12)</f>
        <v>1.3180000000000001</v>
      </c>
      <c r="AC12" s="219">
        <f>IF(T12&gt;0,T12,ROUND(AB12*$F$54,3))</f>
        <v>0.56899999999999995</v>
      </c>
    </row>
    <row r="13" spans="1:31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4"/>
    </row>
    <row r="14" spans="1:31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6"/>
    </row>
    <row r="15" spans="1:31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1"/>
    </row>
    <row r="16" spans="1:31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9"/>
      <c r="N16" s="250"/>
      <c r="O16" s="251"/>
      <c r="P16" s="246"/>
      <c r="Q16" s="247"/>
      <c r="R16" s="251"/>
      <c r="S16" s="252"/>
      <c r="T16" s="246"/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3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6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1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6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3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6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2.9039999999999999</v>
      </c>
      <c r="K24" s="114">
        <f>K8+K12</f>
        <v>1.2949999999999999</v>
      </c>
      <c r="L24" s="263"/>
      <c r="M24" s="114">
        <f>M8+M12</f>
        <v>3.0609999999999999</v>
      </c>
      <c r="N24" s="114">
        <f>N8+N12</f>
        <v>1.2959999999999998</v>
      </c>
      <c r="O24" s="264"/>
      <c r="P24" s="114">
        <f>P8+P12</f>
        <v>3.1500000000000004</v>
      </c>
      <c r="Q24" s="114">
        <f>Q8+Q12</f>
        <v>1.2919999999999998</v>
      </c>
      <c r="R24" s="264"/>
      <c r="S24" s="265">
        <f>S8+S12</f>
        <v>2.8040000000000003</v>
      </c>
      <c r="T24" s="114">
        <f>T8+T12</f>
        <v>1.1219999999999999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109</v>
      </c>
      <c r="D27" s="413"/>
      <c r="E27" s="266"/>
      <c r="F27" s="107"/>
      <c r="G27" s="107"/>
      <c r="H27" s="110"/>
      <c r="I27" s="121"/>
      <c r="J27" s="122">
        <v>0</v>
      </c>
      <c r="K27" s="123"/>
      <c r="L27" s="124"/>
      <c r="M27" s="122">
        <v>0</v>
      </c>
      <c r="N27" s="125"/>
      <c r="O27" s="121"/>
      <c r="P27" s="122">
        <v>0</v>
      </c>
      <c r="Q27" s="123"/>
      <c r="R27" s="121"/>
      <c r="S27" s="125">
        <v>0</v>
      </c>
      <c r="T27" s="123"/>
    </row>
    <row r="28" spans="1:20" ht="14.25" customHeight="1">
      <c r="A28" s="407"/>
      <c r="B28" s="407"/>
      <c r="C28" s="400" t="s">
        <v>110</v>
      </c>
      <c r="D28" s="401"/>
      <c r="E28" s="87"/>
      <c r="F28" s="85"/>
      <c r="G28" s="85"/>
      <c r="H28" s="88"/>
      <c r="I28" s="44"/>
      <c r="J28" s="48">
        <v>0</v>
      </c>
      <c r="K28" s="50"/>
      <c r="L28" s="47"/>
      <c r="M28" s="48">
        <v>0</v>
      </c>
      <c r="N28" s="49"/>
      <c r="O28" s="44"/>
      <c r="P28" s="48">
        <v>0</v>
      </c>
      <c r="Q28" s="50"/>
      <c r="R28" s="44"/>
      <c r="S28" s="49">
        <v>0</v>
      </c>
      <c r="T28" s="50"/>
    </row>
    <row r="29" spans="1:20" ht="14.25" customHeight="1">
      <c r="A29" s="407"/>
      <c r="B29" s="407"/>
      <c r="C29" s="400" t="s">
        <v>111</v>
      </c>
      <c r="D29" s="401"/>
      <c r="E29" s="126">
        <v>49.1</v>
      </c>
      <c r="F29" s="127">
        <v>15</v>
      </c>
      <c r="G29" s="127"/>
      <c r="H29" s="128"/>
      <c r="I29" s="44"/>
      <c r="J29" s="48">
        <v>2.4E-2</v>
      </c>
      <c r="K29" s="50"/>
      <c r="L29" s="47"/>
      <c r="M29" s="48">
        <v>2.7E-2</v>
      </c>
      <c r="N29" s="49"/>
      <c r="O29" s="44"/>
      <c r="P29" s="48">
        <v>2.7E-2</v>
      </c>
      <c r="Q29" s="50"/>
      <c r="R29" s="44"/>
      <c r="S29" s="49">
        <v>2.7E-2</v>
      </c>
      <c r="T29" s="50"/>
    </row>
    <row r="30" spans="1:20" ht="14.25" customHeight="1">
      <c r="A30" s="407"/>
      <c r="B30" s="407"/>
      <c r="C30" s="400" t="s">
        <v>112</v>
      </c>
      <c r="D30" s="401"/>
      <c r="E30" s="126">
        <v>49.1</v>
      </c>
      <c r="F30" s="127">
        <v>15</v>
      </c>
      <c r="G30" s="127"/>
      <c r="H30" s="128"/>
      <c r="I30" s="44"/>
      <c r="J30" s="48">
        <v>0</v>
      </c>
      <c r="K30" s="50"/>
      <c r="L30" s="47"/>
      <c r="M30" s="48">
        <v>0</v>
      </c>
      <c r="N30" s="49"/>
      <c r="O30" s="44"/>
      <c r="P30" s="48">
        <v>0</v>
      </c>
      <c r="Q30" s="50"/>
      <c r="R30" s="44"/>
      <c r="S30" s="48">
        <v>0</v>
      </c>
      <c r="T30" s="50"/>
    </row>
    <row r="31" spans="1:20" ht="14.25" customHeight="1">
      <c r="A31" s="407"/>
      <c r="B31" s="407"/>
      <c r="C31" s="400" t="s">
        <v>113</v>
      </c>
      <c r="D31" s="401"/>
      <c r="E31" s="126">
        <v>49.1</v>
      </c>
      <c r="F31" s="127">
        <v>15</v>
      </c>
      <c r="G31" s="127"/>
      <c r="H31" s="128"/>
      <c r="I31" s="44"/>
      <c r="J31" s="48">
        <v>0.11899999999999999</v>
      </c>
      <c r="K31" s="50"/>
      <c r="L31" s="47"/>
      <c r="M31" s="48">
        <v>0.11799999999999999</v>
      </c>
      <c r="N31" s="49"/>
      <c r="O31" s="44"/>
      <c r="P31" s="48">
        <v>0.113</v>
      </c>
      <c r="Q31" s="50"/>
      <c r="R31" s="44"/>
      <c r="S31" s="49">
        <v>0.1</v>
      </c>
      <c r="T31" s="50"/>
    </row>
    <row r="32" spans="1:20" ht="14.25" customHeight="1">
      <c r="A32" s="407"/>
      <c r="B32" s="407"/>
      <c r="C32" s="400" t="s">
        <v>114</v>
      </c>
      <c r="D32" s="401"/>
      <c r="E32" s="126"/>
      <c r="F32" s="127"/>
      <c r="G32" s="127"/>
      <c r="H32" s="128"/>
      <c r="I32" s="44"/>
      <c r="J32" s="48">
        <v>0.152</v>
      </c>
      <c r="K32" s="50"/>
      <c r="L32" s="47"/>
      <c r="M32" s="48">
        <v>8.5999999999999993E-2</v>
      </c>
      <c r="N32" s="49"/>
      <c r="O32" s="44"/>
      <c r="P32" s="48">
        <v>6.9000000000000006E-2</v>
      </c>
      <c r="Q32" s="50"/>
      <c r="R32" s="44"/>
      <c r="S32" s="49">
        <v>6.9000000000000006E-2</v>
      </c>
      <c r="T32" s="50"/>
    </row>
    <row r="33" spans="1:20" ht="14.25" customHeight="1">
      <c r="A33" s="407"/>
      <c r="B33" s="407"/>
      <c r="C33" s="400" t="s">
        <v>115</v>
      </c>
      <c r="D33" s="401"/>
      <c r="E33" s="126"/>
      <c r="F33" s="127"/>
      <c r="G33" s="127"/>
      <c r="H33" s="128"/>
      <c r="I33" s="44"/>
      <c r="J33" s="48">
        <v>0.36</v>
      </c>
      <c r="K33" s="50"/>
      <c r="L33" s="47"/>
      <c r="M33" s="48">
        <v>0</v>
      </c>
      <c r="N33" s="49"/>
      <c r="O33" s="44"/>
      <c r="P33" s="48">
        <v>0.36</v>
      </c>
      <c r="Q33" s="50"/>
      <c r="R33" s="44"/>
      <c r="S33" s="49">
        <v>0</v>
      </c>
      <c r="T33" s="50"/>
    </row>
    <row r="34" spans="1:20" ht="14.25" customHeight="1">
      <c r="A34" s="407"/>
      <c r="B34" s="407"/>
      <c r="C34" s="400" t="s">
        <v>116</v>
      </c>
      <c r="D34" s="401"/>
      <c r="E34" s="126">
        <v>49.1</v>
      </c>
      <c r="F34" s="127">
        <v>15</v>
      </c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117</v>
      </c>
      <c r="D35" s="401"/>
      <c r="E35" s="126"/>
      <c r="F35" s="127"/>
      <c r="G35" s="127"/>
      <c r="H35" s="128"/>
      <c r="I35" s="44"/>
      <c r="J35" s="231">
        <v>1.2529999999999999</v>
      </c>
      <c r="K35" s="231"/>
      <c r="L35" s="231"/>
      <c r="M35" s="231">
        <v>1.1060000000000001</v>
      </c>
      <c r="N35" s="231"/>
      <c r="O35" s="231"/>
      <c r="P35" s="231">
        <v>0.98599999999999999</v>
      </c>
      <c r="Q35" s="231"/>
      <c r="R35" s="231"/>
      <c r="S35" s="231">
        <v>0.90500000000000003</v>
      </c>
      <c r="T35" s="50"/>
    </row>
    <row r="36" spans="1:20" ht="14.25" customHeight="1">
      <c r="A36" s="407"/>
      <c r="B36" s="407"/>
      <c r="C36" s="400" t="s">
        <v>118</v>
      </c>
      <c r="D36" s="456"/>
      <c r="E36" s="126">
        <v>49.1</v>
      </c>
      <c r="F36" s="127">
        <v>15</v>
      </c>
      <c r="G36" s="127"/>
      <c r="H36" s="128"/>
      <c r="I36" s="44"/>
      <c r="J36" s="48">
        <v>0</v>
      </c>
      <c r="K36" s="50"/>
      <c r="L36" s="47"/>
      <c r="M36" s="48">
        <v>0</v>
      </c>
      <c r="N36" s="49"/>
      <c r="O36" s="44"/>
      <c r="P36" s="48">
        <v>0</v>
      </c>
      <c r="Q36" s="50"/>
      <c r="R36" s="44"/>
      <c r="S36" s="49">
        <v>0</v>
      </c>
      <c r="T36" s="50"/>
    </row>
    <row r="37" spans="1:20" ht="14.25" customHeight="1">
      <c r="A37" s="407"/>
      <c r="B37" s="407"/>
      <c r="C37" s="400" t="s">
        <v>119</v>
      </c>
      <c r="D37" s="401"/>
      <c r="E37" s="126">
        <v>49.1</v>
      </c>
      <c r="F37" s="127">
        <v>15</v>
      </c>
      <c r="G37" s="127"/>
      <c r="H37" s="128"/>
      <c r="I37" s="44"/>
      <c r="J37" s="48">
        <v>0</v>
      </c>
      <c r="K37" s="50"/>
      <c r="L37" s="47"/>
      <c r="M37" s="48">
        <v>0</v>
      </c>
      <c r="N37" s="49"/>
      <c r="O37" s="44"/>
      <c r="P37" s="48">
        <v>0</v>
      </c>
      <c r="Q37" s="50"/>
      <c r="R37" s="44"/>
      <c r="S37" s="49">
        <v>0</v>
      </c>
      <c r="T37" s="50"/>
    </row>
    <row r="38" spans="1:20" ht="14.25" customHeight="1">
      <c r="A38" s="407"/>
      <c r="B38" s="407"/>
      <c r="C38" s="400" t="s">
        <v>120</v>
      </c>
      <c r="D38" s="401"/>
      <c r="E38" s="126"/>
      <c r="F38" s="127"/>
      <c r="G38" s="127"/>
      <c r="H38" s="128"/>
      <c r="I38" s="44"/>
      <c r="J38" s="231">
        <v>0.61699999999999999</v>
      </c>
      <c r="K38" s="231"/>
      <c r="L38" s="231"/>
      <c r="M38" s="231">
        <v>0.68899999999999995</v>
      </c>
      <c r="N38" s="231"/>
      <c r="O38" s="231"/>
      <c r="P38" s="231">
        <v>0.64200000000000002</v>
      </c>
      <c r="Q38" s="231"/>
      <c r="R38" s="231"/>
      <c r="S38" s="231">
        <v>0.60099999999999998</v>
      </c>
      <c r="T38" s="50"/>
    </row>
    <row r="39" spans="1:20" ht="14.25" customHeight="1">
      <c r="A39" s="407"/>
      <c r="B39" s="407"/>
      <c r="C39" s="400" t="s">
        <v>121</v>
      </c>
      <c r="D39" s="456"/>
      <c r="E39" s="126">
        <v>49.1</v>
      </c>
      <c r="F39" s="127">
        <v>15</v>
      </c>
      <c r="G39" s="127"/>
      <c r="H39" s="128"/>
      <c r="I39" s="44"/>
      <c r="J39" s="48">
        <v>0.02</v>
      </c>
      <c r="K39" s="50"/>
      <c r="L39" s="47"/>
      <c r="M39" s="48">
        <v>0.02</v>
      </c>
      <c r="N39" s="49"/>
      <c r="O39" s="44"/>
      <c r="P39" s="48">
        <v>2.1000000000000001E-2</v>
      </c>
      <c r="Q39" s="50"/>
      <c r="R39" s="44"/>
      <c r="S39" s="49">
        <v>1.2999999999999999E-2</v>
      </c>
      <c r="T39" s="50"/>
    </row>
    <row r="40" spans="1:20" ht="14.25" customHeight="1">
      <c r="A40" s="407"/>
      <c r="B40" s="407"/>
      <c r="C40" s="400" t="s">
        <v>122</v>
      </c>
      <c r="D40" s="401"/>
      <c r="E40" s="47"/>
      <c r="F40" s="127"/>
      <c r="G40" s="127"/>
      <c r="H40" s="128"/>
      <c r="I40" s="44"/>
      <c r="J40" s="48">
        <v>9.2999999999999999E-2</v>
      </c>
      <c r="K40" s="50"/>
      <c r="L40" s="47"/>
      <c r="M40" s="48">
        <v>0.25700000000000001</v>
      </c>
      <c r="N40" s="49"/>
      <c r="O40" s="44"/>
      <c r="P40" s="48">
        <v>0.17399999999999999</v>
      </c>
      <c r="Q40" s="50"/>
      <c r="R40" s="44"/>
      <c r="S40" s="49">
        <v>0.153</v>
      </c>
      <c r="T40" s="50"/>
    </row>
    <row r="41" spans="1:20" ht="14.25" customHeight="1">
      <c r="A41" s="407"/>
      <c r="B41" s="407"/>
      <c r="C41" s="452" t="s">
        <v>123</v>
      </c>
      <c r="D41" s="453"/>
      <c r="E41" s="126">
        <v>49.1</v>
      </c>
      <c r="F41" s="127">
        <v>15</v>
      </c>
      <c r="G41" s="127"/>
      <c r="H41" s="128"/>
      <c r="I41" s="44"/>
      <c r="J41" s="48">
        <v>0.03</v>
      </c>
      <c r="K41" s="50"/>
      <c r="L41" s="47"/>
      <c r="M41" s="48">
        <v>2.7E-2</v>
      </c>
      <c r="N41" s="49"/>
      <c r="O41" s="44"/>
      <c r="P41" s="48">
        <v>2.7E-2</v>
      </c>
      <c r="Q41" s="50"/>
      <c r="R41" s="44"/>
      <c r="S41" s="49">
        <v>2.7E-2</v>
      </c>
      <c r="T41" s="50"/>
    </row>
    <row r="42" spans="1:20" ht="14.25" customHeight="1">
      <c r="A42" s="407"/>
      <c r="B42" s="407"/>
      <c r="C42" s="400" t="s">
        <v>124</v>
      </c>
      <c r="D42" s="401"/>
      <c r="E42" s="126"/>
      <c r="F42" s="127"/>
      <c r="G42" s="127"/>
      <c r="H42" s="128"/>
      <c r="I42" s="44"/>
      <c r="J42" s="48">
        <v>0.189</v>
      </c>
      <c r="K42" s="50"/>
      <c r="L42" s="47"/>
      <c r="M42" s="48">
        <v>0.186</v>
      </c>
      <c r="N42" s="49"/>
      <c r="O42" s="44"/>
      <c r="P42" s="48">
        <v>0.186</v>
      </c>
      <c r="Q42" s="50"/>
      <c r="R42" s="44"/>
      <c r="S42" s="49">
        <v>0.186</v>
      </c>
      <c r="T42" s="50"/>
    </row>
    <row r="43" spans="1:20" ht="14.25" customHeight="1">
      <c r="A43" s="407"/>
      <c r="B43" s="407"/>
      <c r="C43" s="400" t="s">
        <v>125</v>
      </c>
      <c r="D43" s="401"/>
      <c r="E43" s="126">
        <v>49.1</v>
      </c>
      <c r="F43" s="127">
        <v>15</v>
      </c>
      <c r="G43" s="127"/>
      <c r="H43" s="128"/>
      <c r="I43" s="44"/>
      <c r="J43" s="48">
        <v>0</v>
      </c>
      <c r="K43" s="50"/>
      <c r="L43" s="47"/>
      <c r="M43" s="48">
        <v>0</v>
      </c>
      <c r="N43" s="49"/>
      <c r="O43" s="44"/>
      <c r="P43" s="48">
        <v>0</v>
      </c>
      <c r="Q43" s="50"/>
      <c r="R43" s="44"/>
      <c r="S43" s="49">
        <v>0</v>
      </c>
      <c r="T43" s="50"/>
    </row>
    <row r="44" spans="1:20" ht="14.25" customHeight="1">
      <c r="A44" s="407"/>
      <c r="B44" s="407"/>
      <c r="C44" s="400" t="s">
        <v>126</v>
      </c>
      <c r="D44" s="401"/>
      <c r="E44" s="126">
        <v>49.1</v>
      </c>
      <c r="F44" s="127">
        <v>15</v>
      </c>
      <c r="G44" s="127"/>
      <c r="H44" s="128"/>
      <c r="I44" s="44"/>
      <c r="J44" s="48">
        <v>8.3000000000000004E-2</v>
      </c>
      <c r="K44" s="50"/>
      <c r="L44" s="47"/>
      <c r="M44" s="48">
        <v>8.8999999999999996E-2</v>
      </c>
      <c r="N44" s="49"/>
      <c r="O44" s="44"/>
      <c r="P44" s="48">
        <v>8.5999999999999993E-2</v>
      </c>
      <c r="Q44" s="50"/>
      <c r="R44" s="44"/>
      <c r="S44" s="49">
        <v>8.4000000000000005E-2</v>
      </c>
      <c r="T44" s="50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452"/>
      <c r="D46" s="453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400"/>
      <c r="D47" s="401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454"/>
      <c r="D48" s="455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400"/>
      <c r="D49" s="401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400"/>
      <c r="D50" s="401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400"/>
      <c r="D51" s="401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153"/>
      <c r="D53" s="267"/>
      <c r="E53" s="76" t="s">
        <v>70</v>
      </c>
      <c r="F53" s="268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269"/>
      <c r="D54" s="270"/>
      <c r="E54" s="113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271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 t="s">
        <v>72</v>
      </c>
      <c r="K55" s="36"/>
      <c r="L55" s="37"/>
      <c r="M55" s="35" t="s">
        <v>72</v>
      </c>
      <c r="N55" s="38"/>
      <c r="O55" s="34"/>
      <c r="P55" s="35" t="s">
        <v>72</v>
      </c>
      <c r="Q55" s="36"/>
      <c r="R55" s="34"/>
      <c r="S55" s="38" t="s">
        <v>72</v>
      </c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127</v>
      </c>
      <c r="K57" s="158"/>
      <c r="L57" s="272"/>
      <c r="M57" s="155" t="s">
        <v>127</v>
      </c>
      <c r="N57" s="273"/>
      <c r="O57" s="159"/>
      <c r="P57" s="155" t="s">
        <v>127</v>
      </c>
      <c r="Q57" s="158"/>
      <c r="R57" s="159"/>
      <c r="S57" s="155" t="s">
        <v>127</v>
      </c>
      <c r="T57" s="156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/>
      <c r="K58" s="162"/>
      <c r="L58" s="160"/>
      <c r="M58" s="161"/>
      <c r="N58" s="162"/>
      <c r="O58" s="160"/>
      <c r="P58" s="161"/>
      <c r="Q58" s="162"/>
      <c r="R58" s="160"/>
      <c r="S58" s="161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1"/>
      <c r="K59" s="165"/>
      <c r="L59" s="163"/>
      <c r="M59" s="161"/>
      <c r="N59" s="165"/>
      <c r="O59" s="163"/>
      <c r="P59" s="161"/>
      <c r="Q59" s="165"/>
      <c r="R59" s="163"/>
      <c r="S59" s="161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ROUND((V8^2+W8^2)*[3]АРЭС!$F$10/[3]АРЭС!$C$10^2,4)</f>
        <v>8.0000000000000004E-4</v>
      </c>
      <c r="J62" s="168" t="s">
        <v>79</v>
      </c>
      <c r="K62" s="169">
        <f>ROUND((V8^2+W8^2)*[3]АРЭС!$I$10/([3]АРЭС!$C$10*100),4)</f>
        <v>2.29E-2</v>
      </c>
      <c r="L62" s="167">
        <f>ROUND((X8^2+Y8^2)*[3]АРЭС!$F$10/[3]АРЭС!$C$10^2,4)</f>
        <v>8.0000000000000004E-4</v>
      </c>
      <c r="M62" s="168" t="s">
        <v>79</v>
      </c>
      <c r="N62" s="169">
        <f>ROUND((X8^2+Y8^2)*[3]АРЭС!$I$10/([3]АРЭС!$C$10*100),4)</f>
        <v>2.2800000000000001E-2</v>
      </c>
      <c r="O62" s="167">
        <f>ROUND((Z8^2+AA8^2)*[3]АРЭС!$F$10/[3]АРЭС!$C$10^2,4)</f>
        <v>8.9999999999999998E-4</v>
      </c>
      <c r="P62" s="168" t="s">
        <v>79</v>
      </c>
      <c r="Q62" s="169">
        <f>ROUND((Z8^2+AA8^2)*[3]АРЭС!$I$10/([3]АРЭС!$C$10*100),4)</f>
        <v>2.4899999999999999E-2</v>
      </c>
      <c r="R62" s="167">
        <f>ROUND((AB8^2+AC8^2)*[3]АРЭС!$F$10/[3]АРЭС!$C$10^2,4)</f>
        <v>5.9999999999999995E-4</v>
      </c>
      <c r="S62" s="168" t="s">
        <v>79</v>
      </c>
      <c r="T62" s="169">
        <f>ROUND((AB8^2+AC8^2)*[3]АРЭС!$I$10/([3]АРЭС!$C$10*100),4)</f>
        <v>1.7600000000000001E-2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ROUND((V12^2+W12^2)*[3]АРЭС!$F$11/[3]АРЭС!$C$11^2,4)</f>
        <v>4.0000000000000002E-4</v>
      </c>
      <c r="J63" s="171" t="s">
        <v>79</v>
      </c>
      <c r="K63" s="172">
        <f>ROUND((V12^2+W12^2)*[3]АРЭС!$I$11/([3]АРЭС!$C$11*100),4)</f>
        <v>1.2500000000000001E-2</v>
      </c>
      <c r="L63" s="170">
        <f>ROUND((X12^2+Y12^2)*[3]АРЭС!$F$11/[3]АРЭС!$C$11^2,4)</f>
        <v>5.0000000000000001E-4</v>
      </c>
      <c r="M63" s="171" t="s">
        <v>79</v>
      </c>
      <c r="N63" s="172">
        <f>ROUND((X12^2+Y12^2)*[3]АРЭС!$I$11/([3]АРЭС!$C$11*100),4)</f>
        <v>1.54E-2</v>
      </c>
      <c r="O63" s="170">
        <f>ROUND((Z12^2+AA12^2)*[3]АРЭС!$F$11/[3]АРЭС!$C$11^2,4)</f>
        <v>5.0000000000000001E-4</v>
      </c>
      <c r="P63" s="171" t="s">
        <v>79</v>
      </c>
      <c r="Q63" s="172">
        <f>ROUND((Z12^2+AA12^2)*[3]АРЭС!$I$11/([3]АРЭС!$C$11*100),4)</f>
        <v>1.5299999999999999E-2</v>
      </c>
      <c r="R63" s="170">
        <f>ROUND((AB12^2+AC12^2)*[3]АРЭС!$F$11/[3]АРЭС!$C$11^2,4)</f>
        <v>4.0000000000000002E-4</v>
      </c>
      <c r="S63" s="171" t="s">
        <v>79</v>
      </c>
      <c r="T63" s="172">
        <f>ROUND((AB12^2+AC12^2)*[3]АРЭС!$I$11/([3]АРЭС!$C$11*100),4)</f>
        <v>1.3599999999999999E-2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1.6867999999999999</v>
      </c>
      <c r="J66" s="181" t="s">
        <v>79</v>
      </c>
      <c r="K66" s="182">
        <f>K62+W8+W7+H7</f>
        <v>0.87809999999999999</v>
      </c>
      <c r="L66" s="180">
        <f>L62+X8+X7+H6</f>
        <v>1.6787999999999998</v>
      </c>
      <c r="M66" s="181" t="s">
        <v>79</v>
      </c>
      <c r="N66" s="183">
        <f>N62+Y8+Y7+H7</f>
        <v>0.879</v>
      </c>
      <c r="O66" s="184">
        <f>O62+Z8+Z7+H6</f>
        <v>1.7688999999999999</v>
      </c>
      <c r="P66" s="181" t="s">
        <v>79</v>
      </c>
      <c r="Q66" s="182">
        <f>Q62+AA8+AA7+H7</f>
        <v>0.88009999999999999</v>
      </c>
      <c r="R66" s="180">
        <f>R62+AB8+AB7+H6</f>
        <v>1.5155999999999998</v>
      </c>
      <c r="S66" s="181" t="s">
        <v>79</v>
      </c>
      <c r="T66" s="183">
        <f>T62+AC8+AC7+H7</f>
        <v>0.70179999999999998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1.2684</v>
      </c>
      <c r="J67" s="173" t="s">
        <v>79</v>
      </c>
      <c r="K67" s="190">
        <f>K63+W12+W11+H11</f>
        <v>0.6954999999999999</v>
      </c>
      <c r="L67" s="191">
        <f>L63+X12+X11+H10</f>
        <v>1.4334999999999998</v>
      </c>
      <c r="M67" s="173" t="s">
        <v>79</v>
      </c>
      <c r="N67" s="192">
        <f>N63+Y12+Y11+H11</f>
        <v>0.69839999999999991</v>
      </c>
      <c r="O67" s="190">
        <f>O63+Z12+Z11+H10</f>
        <v>1.4324999999999999</v>
      </c>
      <c r="P67" s="173" t="s">
        <v>79</v>
      </c>
      <c r="Q67" s="190">
        <f>Q63+AA12+AA11+H11</f>
        <v>0.69529999999999992</v>
      </c>
      <c r="R67" s="191">
        <f>R63+AB12+AB11+H10</f>
        <v>1.3393999999999999</v>
      </c>
      <c r="S67" s="173" t="s">
        <v>79</v>
      </c>
      <c r="T67" s="192">
        <f>T63+AC12+AC11+H11</f>
        <v>0.69459999999999988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2.9551999999999996</v>
      </c>
      <c r="J70" s="200" t="s">
        <v>79</v>
      </c>
      <c r="K70" s="201">
        <f>K66+K67</f>
        <v>1.5735999999999999</v>
      </c>
      <c r="L70" s="199">
        <f>L66+L67</f>
        <v>3.1122999999999994</v>
      </c>
      <c r="M70" s="200" t="s">
        <v>79</v>
      </c>
      <c r="N70" s="201">
        <f>N66+N67</f>
        <v>1.5773999999999999</v>
      </c>
      <c r="O70" s="199">
        <f>O66+O67</f>
        <v>3.2013999999999996</v>
      </c>
      <c r="P70" s="200" t="s">
        <v>79</v>
      </c>
      <c r="Q70" s="201">
        <f>Q66+Q67</f>
        <v>1.5753999999999999</v>
      </c>
      <c r="R70" s="199">
        <f>R66+R67</f>
        <v>2.8549999999999995</v>
      </c>
      <c r="S70" s="200" t="s">
        <v>79</v>
      </c>
      <c r="T70" s="201">
        <f>T66+T67</f>
        <v>1.3963999999999999</v>
      </c>
    </row>
    <row r="71" spans="1:20" ht="14.25" customHeight="1" thickBot="1">
      <c r="A71" s="407"/>
      <c r="B71" s="346" t="s">
        <v>85</v>
      </c>
      <c r="C71" s="450"/>
      <c r="D71" s="451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 s="274" customFormat="1" ht="15">
      <c r="B74" t="s">
        <v>19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20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4"/>
  <sheetViews>
    <sheetView workbookViewId="0">
      <selection activeCell="K20" sqref="K20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22" customFormat="1" ht="14.25" customHeight="1">
      <c r="A1" s="436" t="s">
        <v>105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35" s="22" customFormat="1" ht="14.2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35" ht="14.25" customHeight="1" thickBot="1">
      <c r="A3" s="406" t="s">
        <v>22</v>
      </c>
      <c r="B3" s="352"/>
      <c r="C3" s="353"/>
      <c r="D3" s="354"/>
      <c r="E3" s="352" t="s">
        <v>23</v>
      </c>
      <c r="F3" s="354"/>
      <c r="G3" s="353" t="s">
        <v>24</v>
      </c>
      <c r="H3" s="354"/>
      <c r="I3" s="439" t="s">
        <v>88</v>
      </c>
      <c r="J3" s="440"/>
      <c r="K3" s="441"/>
      <c r="L3" s="439" t="s">
        <v>89</v>
      </c>
      <c r="M3" s="440"/>
      <c r="N3" s="441"/>
      <c r="O3" s="439" t="s">
        <v>90</v>
      </c>
      <c r="P3" s="440"/>
      <c r="Q3" s="441"/>
      <c r="R3" s="439" t="s">
        <v>91</v>
      </c>
      <c r="S3" s="440"/>
      <c r="T3" s="441"/>
    </row>
    <row r="4" spans="1:35" ht="14.25" customHeight="1">
      <c r="A4" s="407"/>
      <c r="B4" s="355"/>
      <c r="C4" s="356"/>
      <c r="D4" s="357"/>
      <c r="E4" s="355"/>
      <c r="F4" s="357"/>
      <c r="G4" s="356"/>
      <c r="H4" s="357"/>
      <c r="I4" s="23" t="s">
        <v>29</v>
      </c>
      <c r="J4" s="24" t="s">
        <v>30</v>
      </c>
      <c r="K4" s="25" t="s">
        <v>31</v>
      </c>
      <c r="L4" s="23" t="s">
        <v>29</v>
      </c>
      <c r="M4" s="24" t="s">
        <v>30</v>
      </c>
      <c r="N4" s="25" t="s">
        <v>31</v>
      </c>
      <c r="O4" s="23" t="s">
        <v>29</v>
      </c>
      <c r="P4" s="24" t="s">
        <v>30</v>
      </c>
      <c r="Q4" s="25" t="s">
        <v>31</v>
      </c>
      <c r="R4" s="23" t="s">
        <v>29</v>
      </c>
      <c r="S4" s="24" t="s">
        <v>30</v>
      </c>
      <c r="T4" s="25" t="s">
        <v>31</v>
      </c>
      <c r="V4" s="429" t="s">
        <v>32</v>
      </c>
      <c r="W4" s="430"/>
      <c r="X4" s="429" t="s">
        <v>33</v>
      </c>
      <c r="Y4" s="430"/>
      <c r="Z4" s="429" t="s">
        <v>34</v>
      </c>
      <c r="AA4" s="430"/>
      <c r="AB4" s="429" t="s">
        <v>35</v>
      </c>
      <c r="AC4" s="430"/>
    </row>
    <row r="5" spans="1:35" ht="14.25" customHeight="1" thickBot="1">
      <c r="A5" s="407"/>
      <c r="B5" s="340"/>
      <c r="C5" s="341"/>
      <c r="D5" s="342"/>
      <c r="E5" s="340"/>
      <c r="F5" s="342"/>
      <c r="G5" s="341"/>
      <c r="H5" s="342"/>
      <c r="I5" s="26" t="s">
        <v>36</v>
      </c>
      <c r="J5" s="27" t="s">
        <v>17</v>
      </c>
      <c r="K5" s="28" t="s">
        <v>37</v>
      </c>
      <c r="L5" s="29" t="s">
        <v>36</v>
      </c>
      <c r="M5" s="27" t="s">
        <v>17</v>
      </c>
      <c r="N5" s="30" t="s">
        <v>38</v>
      </c>
      <c r="O5" s="26" t="s">
        <v>36</v>
      </c>
      <c r="P5" s="27" t="s">
        <v>17</v>
      </c>
      <c r="Q5" s="28" t="s">
        <v>37</v>
      </c>
      <c r="R5" s="26" t="s">
        <v>36</v>
      </c>
      <c r="S5" s="27" t="s">
        <v>17</v>
      </c>
      <c r="T5" s="28" t="s">
        <v>37</v>
      </c>
    </row>
    <row r="6" spans="1:35" ht="14.25" customHeight="1">
      <c r="A6" s="407"/>
      <c r="B6" s="406" t="s">
        <v>39</v>
      </c>
      <c r="C6" s="414" t="s">
        <v>40</v>
      </c>
      <c r="D6" s="71">
        <v>110</v>
      </c>
      <c r="E6" s="462">
        <v>7</v>
      </c>
      <c r="F6" s="463"/>
      <c r="G6" s="32" t="s">
        <v>41</v>
      </c>
      <c r="H6" s="275">
        <f>[3]АРЭС!$E$10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42</v>
      </c>
      <c r="W6" s="39" t="s">
        <v>43</v>
      </c>
      <c r="X6" s="39" t="s">
        <v>42</v>
      </c>
      <c r="Y6" s="39" t="s">
        <v>43</v>
      </c>
      <c r="Z6" s="39" t="s">
        <v>42</v>
      </c>
      <c r="AA6" s="39" t="s">
        <v>43</v>
      </c>
      <c r="AB6" s="39" t="s">
        <v>42</v>
      </c>
      <c r="AC6" s="39" t="s">
        <v>43</v>
      </c>
      <c r="AE6" s="40" t="s">
        <v>44</v>
      </c>
    </row>
    <row r="7" spans="1:35" ht="14.25" customHeight="1">
      <c r="A7" s="407"/>
      <c r="B7" s="407"/>
      <c r="C7" s="415"/>
      <c r="D7" s="41">
        <v>35</v>
      </c>
      <c r="E7" s="422"/>
      <c r="F7" s="423"/>
      <c r="G7" s="82" t="s">
        <v>45</v>
      </c>
      <c r="H7" s="276">
        <f>[3]АРЭС!$L$10</f>
        <v>0.13119999999999998</v>
      </c>
      <c r="I7" s="44"/>
      <c r="J7" s="48"/>
      <c r="K7" s="50"/>
      <c r="L7" s="47"/>
      <c r="M7" s="48"/>
      <c r="N7" s="49"/>
      <c r="O7" s="44"/>
      <c r="P7" s="48"/>
      <c r="Q7" s="50"/>
      <c r="R7" s="44"/>
      <c r="S7" s="49"/>
      <c r="T7" s="50"/>
      <c r="U7" s="39" t="s">
        <v>106</v>
      </c>
      <c r="V7" s="218">
        <f>IF(I7&gt;0,ROUND(I7*$I$56*$I$58*SQRT(3)/1000,2),J7)</f>
        <v>0</v>
      </c>
      <c r="W7" s="219">
        <f>IF(K7&gt;0,K7,ROUND(V7*$M$53,2))</f>
        <v>0</v>
      </c>
      <c r="X7" s="218">
        <f>IF(L7&gt;0,ROUND(L7*$L$56*$L$58*SQRT(3)/1000,2),M7)</f>
        <v>0</v>
      </c>
      <c r="Y7" s="219">
        <f>IF(N7&gt;0,N7,ROUND(X7*$M$53,2))</f>
        <v>0</v>
      </c>
      <c r="Z7" s="218">
        <f>IF(O7&gt;0,ROUND(O7*$O$56*$O$58*SQRT(3)/1000,2),P7)</f>
        <v>0</v>
      </c>
      <c r="AA7" s="219">
        <f>IF(Q7&gt;0,Q7,ROUND(Z7*$M$53,2))</f>
        <v>0</v>
      </c>
      <c r="AB7" s="218">
        <f>IF(R7&gt;0,ROUND(R7*$R$56*$R$58*SQRT(3)/1000,2),S7)</f>
        <v>0</v>
      </c>
      <c r="AC7" s="219">
        <f>IF(T7&gt;0,T7,ROUND(AB7*$M$53,2))</f>
        <v>0</v>
      </c>
    </row>
    <row r="8" spans="1:35" ht="14.25" customHeight="1" thickBot="1">
      <c r="A8" s="407"/>
      <c r="B8" s="407"/>
      <c r="C8" s="415"/>
      <c r="D8" s="52">
        <v>6</v>
      </c>
      <c r="E8" s="424"/>
      <c r="F8" s="425"/>
      <c r="G8" s="73"/>
      <c r="H8" s="74"/>
      <c r="I8" s="55"/>
      <c r="J8" s="56">
        <v>1.5920000000000001</v>
      </c>
      <c r="K8" s="220">
        <v>0.55900000000000005</v>
      </c>
      <c r="L8" s="221"/>
      <c r="M8" s="56">
        <v>1.669</v>
      </c>
      <c r="N8" s="220">
        <v>0.53600000000000003</v>
      </c>
      <c r="O8" s="222"/>
      <c r="P8" s="56">
        <v>1.9670000000000001</v>
      </c>
      <c r="Q8" s="220">
        <v>0.53900000000000003</v>
      </c>
      <c r="R8" s="222"/>
      <c r="S8" s="223">
        <v>2.7949999999999999</v>
      </c>
      <c r="T8" s="56">
        <v>0.96799999999999997</v>
      </c>
      <c r="U8" s="39" t="s">
        <v>107</v>
      </c>
      <c r="V8" s="218">
        <f>IF(I8&gt;0,ROUND(I8*$I$57*$K$58*SQRT(3)/1000,3),J8)</f>
        <v>1.5920000000000001</v>
      </c>
      <c r="W8" s="219">
        <f>IF(K8&gt;0,K8,ROUND(V8*$F$53,3))</f>
        <v>0.55900000000000005</v>
      </c>
      <c r="X8" s="218">
        <f>IF(L8&gt;0,ROUND(L8*$L$57*$N$58*SQRT(3)/1000,3),M8)</f>
        <v>1.669</v>
      </c>
      <c r="Y8" s="219">
        <f>IF(N8&gt;0,N8,ROUND(X8*$F$53,3))</f>
        <v>0.53600000000000003</v>
      </c>
      <c r="Z8" s="218">
        <f>IF(O8&gt;0,ROUND(O8*$O$57*$Q$58*SQRT(3)/1000,3),P8)</f>
        <v>1.9670000000000001</v>
      </c>
      <c r="AA8" s="219">
        <f>IF(Q8&gt;0,Q8,ROUND(Z8*$F$53,3))</f>
        <v>0.53900000000000003</v>
      </c>
      <c r="AB8" s="218">
        <f>IF(R8&gt;0,ROUND(R8*$R$57*$T$58*SQRT(3)/1000,3),S8)</f>
        <v>2.7949999999999999</v>
      </c>
      <c r="AC8" s="219">
        <f>IF(T8&gt;0,T8,ROUND(AB8*$F$53,3))</f>
        <v>0.96799999999999997</v>
      </c>
    </row>
    <row r="9" spans="1:35" ht="14.25" customHeight="1" thickBot="1">
      <c r="A9" s="407"/>
      <c r="B9" s="407"/>
      <c r="C9" s="416"/>
      <c r="D9" s="63" t="s">
        <v>46</v>
      </c>
      <c r="E9" s="459"/>
      <c r="F9" s="460"/>
      <c r="G9" s="460"/>
      <c r="H9" s="461"/>
      <c r="I9" s="64"/>
      <c r="J9" s="224"/>
      <c r="K9" s="225"/>
      <c r="L9" s="226"/>
      <c r="M9" s="224"/>
      <c r="N9" s="227"/>
      <c r="O9" s="228"/>
      <c r="P9" s="224"/>
      <c r="Q9" s="225"/>
      <c r="R9" s="228"/>
      <c r="S9" s="227"/>
      <c r="T9" s="224"/>
      <c r="U9" s="69"/>
      <c r="V9" s="70"/>
      <c r="W9" s="70"/>
      <c r="X9" s="70"/>
      <c r="Y9" s="70"/>
      <c r="Z9" s="70"/>
      <c r="AA9" s="70"/>
      <c r="AB9" s="70"/>
      <c r="AC9" s="70"/>
    </row>
    <row r="10" spans="1:35" ht="14.25" customHeight="1">
      <c r="A10" s="407"/>
      <c r="B10" s="407"/>
      <c r="C10" s="414" t="s">
        <v>108</v>
      </c>
      <c r="D10" s="71">
        <v>110</v>
      </c>
      <c r="E10" s="457">
        <v>7</v>
      </c>
      <c r="F10" s="458"/>
      <c r="G10" s="32" t="s">
        <v>41</v>
      </c>
      <c r="H10" s="275">
        <f>[3]АРЭС!$E$11</f>
        <v>2.1000000000000001E-2</v>
      </c>
      <c r="I10" s="34"/>
      <c r="J10" s="229"/>
      <c r="K10" s="162"/>
      <c r="L10" s="161"/>
      <c r="M10" s="229"/>
      <c r="N10" s="230"/>
      <c r="O10" s="160"/>
      <c r="P10" s="229"/>
      <c r="Q10" s="162"/>
      <c r="R10" s="160"/>
      <c r="S10" s="230"/>
      <c r="T10" s="229"/>
    </row>
    <row r="11" spans="1:35" ht="14.25" customHeight="1">
      <c r="A11" s="407"/>
      <c r="B11" s="407"/>
      <c r="C11" s="415"/>
      <c r="D11" s="41">
        <v>35</v>
      </c>
      <c r="E11" s="422"/>
      <c r="F11" s="423"/>
      <c r="G11" s="82" t="s">
        <v>45</v>
      </c>
      <c r="H11" s="276">
        <f>[3]АРЭС!$L$11</f>
        <v>0.11199999999999999</v>
      </c>
      <c r="I11" s="44"/>
      <c r="J11" s="231"/>
      <c r="K11" s="232"/>
      <c r="L11" s="233"/>
      <c r="M11" s="231"/>
      <c r="N11" s="234"/>
      <c r="O11" s="235"/>
      <c r="P11" s="231"/>
      <c r="Q11" s="232"/>
      <c r="R11" s="235"/>
      <c r="S11" s="234"/>
      <c r="T11" s="231"/>
      <c r="U11" s="39" t="s">
        <v>106</v>
      </c>
      <c r="V11" s="218">
        <f>IF(I11&gt;0,ROUND(I11*$K$56*$I$59*SQRT(3)/1000,2),J11)</f>
        <v>0</v>
      </c>
      <c r="W11" s="219">
        <f>IF(K11&gt;0,K11,ROUND(V11*$M$54,2))</f>
        <v>0</v>
      </c>
      <c r="X11" s="218">
        <f>IF(L11&gt;0,ROUND(L11*$N$56*$L$59*SQRT(3)/1000,2),M11)</f>
        <v>0</v>
      </c>
      <c r="Y11" s="219">
        <f>IF(N11&gt;0,N11,ROUND(X11*$M$54,2))</f>
        <v>0</v>
      </c>
      <c r="Z11" s="218">
        <f>IF(O11&gt;0,ROUND(O11*$Q$56*$O$59*SQRT(3)/1000,2),P11)</f>
        <v>0</v>
      </c>
      <c r="AA11" s="219">
        <f>IF(Q11&gt;0,Q11,ROUND(Z11*$M$54,2))</f>
        <v>0</v>
      </c>
      <c r="AB11" s="218">
        <f>IF(R11&gt;0,ROUND(R11*$T$56*$R$59*SQRT(3)/1000,2),S11)</f>
        <v>0</v>
      </c>
      <c r="AC11" s="219">
        <f>IF(T11&gt;0,T11,ROUND(AB11*$M$54,2))</f>
        <v>0</v>
      </c>
    </row>
    <row r="12" spans="1:35" ht="14.25" customHeight="1" thickBot="1">
      <c r="A12" s="407"/>
      <c r="B12" s="407"/>
      <c r="C12" s="415"/>
      <c r="D12" s="52">
        <v>6</v>
      </c>
      <c r="E12" s="424"/>
      <c r="F12" s="425"/>
      <c r="G12" s="73"/>
      <c r="H12" s="74"/>
      <c r="I12" s="55"/>
      <c r="J12" s="56">
        <v>1.429</v>
      </c>
      <c r="K12" s="220">
        <v>0.53200000000000003</v>
      </c>
      <c r="L12" s="221"/>
      <c r="M12" s="56">
        <v>1.425</v>
      </c>
      <c r="N12" s="223">
        <v>0.53200000000000003</v>
      </c>
      <c r="O12" s="222"/>
      <c r="P12" s="56">
        <v>1.788</v>
      </c>
      <c r="Q12" s="220">
        <v>0.51200000000000001</v>
      </c>
      <c r="R12" s="222"/>
      <c r="S12" s="223">
        <v>1.8</v>
      </c>
      <c r="T12" s="56">
        <v>0.624</v>
      </c>
      <c r="U12" s="39" t="s">
        <v>107</v>
      </c>
      <c r="V12" s="218">
        <f>IF(I12&gt;0,ROUND(I12*$K$57*$K$59*SQRT(3)/1000,3),J12)</f>
        <v>1.429</v>
      </c>
      <c r="W12" s="219">
        <f>IF(K12&gt;0,K12,ROUND(V12*$F$54,3))</f>
        <v>0.53200000000000003</v>
      </c>
      <c r="X12" s="218">
        <f>IF(L12&gt;0,ROUND(L12*$N$57*$N$59*SQRT(3)/1000,3),M12)</f>
        <v>1.425</v>
      </c>
      <c r="Y12" s="219">
        <f>IF(N12&gt;0,N12,ROUND(X12*$F$54,3))</f>
        <v>0.53200000000000003</v>
      </c>
      <c r="Z12" s="218">
        <f>IF(O12&gt;0,ROUND(O12*$Q$57*$Q$59*SQRT(3)/1000,3),P12)</f>
        <v>1.788</v>
      </c>
      <c r="AA12" s="219">
        <f>IF(Q12&gt;0,Q12,ROUND(Z12*$F$54,3))</f>
        <v>0.51200000000000001</v>
      </c>
      <c r="AB12" s="218">
        <f>IF(R12&gt;0,ROUND(R12*$T$57*$T$59*SQRT(3)/1000,3),S12)</f>
        <v>1.8</v>
      </c>
      <c r="AC12" s="219">
        <f>IF(T12&gt;0,T12,ROUND(AB12*$F$54,3))</f>
        <v>0.624</v>
      </c>
      <c r="AF12" t="s">
        <v>128</v>
      </c>
      <c r="AG12" t="s">
        <v>129</v>
      </c>
      <c r="AH12" t="s">
        <v>130</v>
      </c>
      <c r="AI12" t="s">
        <v>131</v>
      </c>
    </row>
    <row r="13" spans="1:35" ht="14.25" customHeight="1" thickBot="1">
      <c r="A13" s="407"/>
      <c r="B13" s="407"/>
      <c r="C13" s="416"/>
      <c r="D13" s="63" t="s">
        <v>46</v>
      </c>
      <c r="E13" s="459"/>
      <c r="F13" s="460"/>
      <c r="G13" s="460"/>
      <c r="H13" s="461"/>
      <c r="I13" s="64"/>
      <c r="J13" s="224"/>
      <c r="K13" s="225"/>
      <c r="L13" s="226"/>
      <c r="M13" s="224"/>
      <c r="N13" s="227"/>
      <c r="O13" s="228"/>
      <c r="P13" s="224"/>
      <c r="Q13" s="225"/>
      <c r="R13" s="228"/>
      <c r="S13" s="227"/>
      <c r="T13" s="224"/>
      <c r="AE13" t="s">
        <v>132</v>
      </c>
      <c r="AF13">
        <v>81320</v>
      </c>
      <c r="AG13">
        <v>31192</v>
      </c>
      <c r="AH13">
        <f>AG13/AF13</f>
        <v>0.38357107722577471</v>
      </c>
      <c r="AI13">
        <v>0.93400000000000005</v>
      </c>
    </row>
    <row r="14" spans="1:35" ht="14.25" customHeight="1">
      <c r="A14" s="407"/>
      <c r="B14" s="407"/>
      <c r="C14" s="414" t="s">
        <v>48</v>
      </c>
      <c r="D14" s="71"/>
      <c r="E14" s="408"/>
      <c r="F14" s="411"/>
      <c r="G14" s="32" t="s">
        <v>41</v>
      </c>
      <c r="H14" s="75"/>
      <c r="I14" s="76"/>
      <c r="J14" s="236"/>
      <c r="K14" s="237"/>
      <c r="L14" s="238"/>
      <c r="M14" s="236"/>
      <c r="N14" s="239"/>
      <c r="O14" s="240"/>
      <c r="P14" s="236"/>
      <c r="Q14" s="237"/>
      <c r="R14" s="240"/>
      <c r="S14" s="239"/>
      <c r="T14" s="236"/>
      <c r="AE14" t="s">
        <v>133</v>
      </c>
      <c r="AF14">
        <v>11322</v>
      </c>
      <c r="AG14">
        <v>5105</v>
      </c>
      <c r="AH14">
        <f>AG14/AF14</f>
        <v>0.45089206853912739</v>
      </c>
      <c r="AI14">
        <v>0.91100000000000003</v>
      </c>
    </row>
    <row r="15" spans="1:35" ht="14.25" customHeight="1">
      <c r="A15" s="407"/>
      <c r="B15" s="407"/>
      <c r="C15" s="415"/>
      <c r="D15" s="41"/>
      <c r="E15" s="368"/>
      <c r="F15" s="370"/>
      <c r="G15" s="82" t="s">
        <v>45</v>
      </c>
      <c r="H15" s="83"/>
      <c r="I15" s="84"/>
      <c r="J15" s="241"/>
      <c r="K15" s="242"/>
      <c r="L15" s="243"/>
      <c r="M15" s="241"/>
      <c r="N15" s="244"/>
      <c r="O15" s="245"/>
      <c r="P15" s="241"/>
      <c r="Q15" s="242"/>
      <c r="R15" s="245"/>
      <c r="S15" s="244"/>
      <c r="T15" s="241"/>
      <c r="AI15">
        <f>SUM(AI13:AI14)</f>
        <v>1.8450000000000002</v>
      </c>
    </row>
    <row r="16" spans="1:35" ht="14.25" customHeight="1" thickBot="1">
      <c r="A16" s="407"/>
      <c r="B16" s="407"/>
      <c r="C16" s="415"/>
      <c r="D16" s="52"/>
      <c r="E16" s="374"/>
      <c r="F16" s="376"/>
      <c r="G16" s="73"/>
      <c r="H16" s="74"/>
      <c r="I16" s="90"/>
      <c r="J16" s="246"/>
      <c r="K16" s="247"/>
      <c r="L16" s="248"/>
      <c r="M16" s="249"/>
      <c r="N16" s="250"/>
      <c r="O16" s="251"/>
      <c r="P16" s="246"/>
      <c r="Q16" s="247"/>
      <c r="R16" s="251"/>
      <c r="S16" s="252"/>
      <c r="T16" s="246"/>
      <c r="AH16" s="277" t="s">
        <v>134</v>
      </c>
      <c r="AI16" s="277">
        <f>AI15/2</f>
        <v>0.9225000000000001</v>
      </c>
    </row>
    <row r="17" spans="1:20" ht="14.25" customHeight="1" thickBot="1">
      <c r="A17" s="407"/>
      <c r="B17" s="407"/>
      <c r="C17" s="416"/>
      <c r="D17" s="63" t="s">
        <v>46</v>
      </c>
      <c r="E17" s="346"/>
      <c r="F17" s="347"/>
      <c r="G17" s="347"/>
      <c r="H17" s="348"/>
      <c r="I17" s="95"/>
      <c r="J17" s="253"/>
      <c r="K17" s="254"/>
      <c r="L17" s="255"/>
      <c r="M17" s="253"/>
      <c r="N17" s="256"/>
      <c r="O17" s="257"/>
      <c r="P17" s="253"/>
      <c r="Q17" s="254"/>
      <c r="R17" s="257"/>
      <c r="S17" s="256"/>
      <c r="T17" s="253"/>
    </row>
    <row r="18" spans="1:20" ht="14.25" customHeight="1">
      <c r="A18" s="407"/>
      <c r="B18" s="407"/>
      <c r="C18" s="414" t="s">
        <v>48</v>
      </c>
      <c r="D18" s="71"/>
      <c r="E18" s="408"/>
      <c r="F18" s="411"/>
      <c r="G18" s="32" t="s">
        <v>41</v>
      </c>
      <c r="H18" s="75"/>
      <c r="I18" s="76"/>
      <c r="J18" s="236"/>
      <c r="K18" s="237"/>
      <c r="L18" s="238"/>
      <c r="M18" s="236"/>
      <c r="N18" s="239"/>
      <c r="O18" s="240"/>
      <c r="P18" s="236"/>
      <c r="Q18" s="237"/>
      <c r="R18" s="240"/>
      <c r="S18" s="239"/>
      <c r="T18" s="236"/>
    </row>
    <row r="19" spans="1:20" ht="14.25" customHeight="1">
      <c r="A19" s="407"/>
      <c r="B19" s="407"/>
      <c r="C19" s="415"/>
      <c r="D19" s="41"/>
      <c r="E19" s="368"/>
      <c r="F19" s="370"/>
      <c r="G19" s="82" t="s">
        <v>45</v>
      </c>
      <c r="H19" s="83"/>
      <c r="I19" s="84"/>
      <c r="J19" s="241"/>
      <c r="K19" s="242"/>
      <c r="L19" s="243"/>
      <c r="M19" s="241"/>
      <c r="N19" s="244"/>
      <c r="O19" s="245"/>
      <c r="P19" s="241"/>
      <c r="Q19" s="242"/>
      <c r="R19" s="245"/>
      <c r="S19" s="244"/>
      <c r="T19" s="241"/>
    </row>
    <row r="20" spans="1:20" ht="14.25" customHeight="1" thickBot="1">
      <c r="A20" s="407"/>
      <c r="B20" s="407"/>
      <c r="C20" s="415"/>
      <c r="D20" s="52"/>
      <c r="E20" s="374"/>
      <c r="F20" s="376"/>
      <c r="G20" s="73"/>
      <c r="H20" s="74"/>
      <c r="I20" s="90"/>
      <c r="J20" s="246"/>
      <c r="K20" s="247"/>
      <c r="L20" s="248"/>
      <c r="M20" s="246"/>
      <c r="N20" s="252"/>
      <c r="O20" s="251"/>
      <c r="P20" s="246"/>
      <c r="Q20" s="247"/>
      <c r="R20" s="251"/>
      <c r="S20" s="252"/>
      <c r="T20" s="246"/>
    </row>
    <row r="21" spans="1:20" ht="14.25" customHeight="1" thickBot="1">
      <c r="A21" s="407"/>
      <c r="B21" s="407"/>
      <c r="C21" s="416"/>
      <c r="D21" s="63" t="s">
        <v>46</v>
      </c>
      <c r="E21" s="346"/>
      <c r="F21" s="347"/>
      <c r="G21" s="347"/>
      <c r="H21" s="348"/>
      <c r="I21" s="95"/>
      <c r="J21" s="253"/>
      <c r="K21" s="254"/>
      <c r="L21" s="255"/>
      <c r="M21" s="253"/>
      <c r="N21" s="256"/>
      <c r="O21" s="257"/>
      <c r="P21" s="253"/>
      <c r="Q21" s="254"/>
      <c r="R21" s="257"/>
      <c r="S21" s="256"/>
      <c r="T21" s="253"/>
    </row>
    <row r="22" spans="1:20" ht="14.25" customHeight="1">
      <c r="A22" s="407"/>
      <c r="B22" s="407"/>
      <c r="C22" s="417" t="s">
        <v>49</v>
      </c>
      <c r="D22" s="100" t="s">
        <v>50</v>
      </c>
      <c r="E22" s="101"/>
      <c r="F22" s="75"/>
      <c r="G22" s="102"/>
      <c r="H22" s="75"/>
      <c r="I22" s="76"/>
      <c r="J22" s="236"/>
      <c r="K22" s="237"/>
      <c r="L22" s="238"/>
      <c r="M22" s="236"/>
      <c r="N22" s="239"/>
      <c r="O22" s="240"/>
      <c r="P22" s="236"/>
      <c r="Q22" s="237"/>
      <c r="R22" s="240"/>
      <c r="S22" s="239"/>
      <c r="T22" s="236"/>
    </row>
    <row r="23" spans="1:20" ht="14.25" customHeight="1">
      <c r="A23" s="407"/>
      <c r="B23" s="407"/>
      <c r="C23" s="418"/>
      <c r="D23" s="103" t="s">
        <v>51</v>
      </c>
      <c r="E23" s="104"/>
      <c r="F23" s="83"/>
      <c r="G23" s="105"/>
      <c r="H23" s="83"/>
      <c r="I23" s="106"/>
      <c r="J23" s="258"/>
      <c r="K23" s="259"/>
      <c r="L23" s="260"/>
      <c r="M23" s="258"/>
      <c r="N23" s="261"/>
      <c r="O23" s="262"/>
      <c r="P23" s="258"/>
      <c r="Q23" s="259"/>
      <c r="R23" s="262"/>
      <c r="S23" s="261"/>
      <c r="T23" s="258"/>
    </row>
    <row r="24" spans="1:20" ht="14.25" customHeight="1" thickBot="1">
      <c r="A24" s="407"/>
      <c r="B24" s="431"/>
      <c r="C24" s="419"/>
      <c r="D24" s="111" t="s">
        <v>52</v>
      </c>
      <c r="E24" s="112"/>
      <c r="F24" s="74"/>
      <c r="G24" s="73"/>
      <c r="H24" s="74"/>
      <c r="I24" s="113"/>
      <c r="J24" s="114">
        <f>J8+J12</f>
        <v>3.0209999999999999</v>
      </c>
      <c r="K24" s="114">
        <f>K8+K12</f>
        <v>1.0910000000000002</v>
      </c>
      <c r="L24" s="263"/>
      <c r="M24" s="114">
        <f>M8+M12</f>
        <v>3.0940000000000003</v>
      </c>
      <c r="N24" s="114">
        <f>N8+N12</f>
        <v>1.0680000000000001</v>
      </c>
      <c r="O24" s="264"/>
      <c r="P24" s="114">
        <f>P8+P12</f>
        <v>3.7549999999999999</v>
      </c>
      <c r="Q24" s="114">
        <f>Q8+Q12</f>
        <v>1.0510000000000002</v>
      </c>
      <c r="R24" s="264"/>
      <c r="S24" s="265">
        <f>S8+S12</f>
        <v>4.5949999999999998</v>
      </c>
      <c r="T24" s="114">
        <f>T8+T12</f>
        <v>1.5920000000000001</v>
      </c>
    </row>
    <row r="25" spans="1:20" ht="14.25" customHeight="1">
      <c r="A25" s="407"/>
      <c r="B25" s="406" t="s">
        <v>53</v>
      </c>
      <c r="C25" s="352" t="s">
        <v>54</v>
      </c>
      <c r="D25" s="354"/>
      <c r="E25" s="408" t="s">
        <v>55</v>
      </c>
      <c r="F25" s="409"/>
      <c r="G25" s="410" t="s">
        <v>56</v>
      </c>
      <c r="H25" s="411"/>
      <c r="I25" s="23" t="s">
        <v>29</v>
      </c>
      <c r="J25" s="24" t="s">
        <v>30</v>
      </c>
      <c r="K25" s="25" t="s">
        <v>31</v>
      </c>
      <c r="L25" s="23" t="s">
        <v>29</v>
      </c>
      <c r="M25" s="24" t="s">
        <v>30</v>
      </c>
      <c r="N25" s="25" t="s">
        <v>31</v>
      </c>
      <c r="O25" s="23" t="s">
        <v>29</v>
      </c>
      <c r="P25" s="24" t="s">
        <v>30</v>
      </c>
      <c r="Q25" s="25" t="s">
        <v>31</v>
      </c>
      <c r="R25" s="23" t="s">
        <v>29</v>
      </c>
      <c r="S25" s="24" t="s">
        <v>30</v>
      </c>
      <c r="T25" s="25" t="s">
        <v>31</v>
      </c>
    </row>
    <row r="26" spans="1:20" ht="14.25" customHeight="1" thickBot="1">
      <c r="A26" s="407"/>
      <c r="B26" s="407"/>
      <c r="C26" s="340"/>
      <c r="D26" s="342"/>
      <c r="E26" s="113" t="s">
        <v>57</v>
      </c>
      <c r="F26" s="116" t="s">
        <v>58</v>
      </c>
      <c r="G26" s="116" t="s">
        <v>57</v>
      </c>
      <c r="H26" s="117" t="s">
        <v>58</v>
      </c>
      <c r="I26" s="26" t="s">
        <v>36</v>
      </c>
      <c r="J26" s="27" t="s">
        <v>17</v>
      </c>
      <c r="K26" s="28" t="s">
        <v>37</v>
      </c>
      <c r="L26" s="26" t="s">
        <v>36</v>
      </c>
      <c r="M26" s="27" t="s">
        <v>17</v>
      </c>
      <c r="N26" s="28" t="s">
        <v>37</v>
      </c>
      <c r="O26" s="26" t="s">
        <v>36</v>
      </c>
      <c r="P26" s="27" t="s">
        <v>17</v>
      </c>
      <c r="Q26" s="28" t="s">
        <v>37</v>
      </c>
      <c r="R26" s="26" t="s">
        <v>36</v>
      </c>
      <c r="S26" s="27" t="s">
        <v>17</v>
      </c>
      <c r="T26" s="28" t="s">
        <v>37</v>
      </c>
    </row>
    <row r="27" spans="1:20" ht="14.25" customHeight="1">
      <c r="A27" s="407"/>
      <c r="B27" s="407"/>
      <c r="C27" s="412" t="s">
        <v>109</v>
      </c>
      <c r="D27" s="413"/>
      <c r="E27" s="266"/>
      <c r="F27" s="107"/>
      <c r="G27" s="107"/>
      <c r="H27" s="110"/>
      <c r="I27" s="121"/>
      <c r="J27" s="122">
        <v>0</v>
      </c>
      <c r="K27" s="123"/>
      <c r="L27" s="124"/>
      <c r="M27" s="122">
        <v>0</v>
      </c>
      <c r="N27" s="125"/>
      <c r="O27" s="121"/>
      <c r="P27" s="122">
        <v>0</v>
      </c>
      <c r="Q27" s="123"/>
      <c r="R27" s="121"/>
      <c r="S27" s="125">
        <v>0</v>
      </c>
      <c r="T27" s="123"/>
    </row>
    <row r="28" spans="1:20" ht="14.25" customHeight="1">
      <c r="A28" s="407"/>
      <c r="B28" s="407"/>
      <c r="C28" s="400" t="s">
        <v>110</v>
      </c>
      <c r="D28" s="401"/>
      <c r="E28" s="87"/>
      <c r="F28" s="85"/>
      <c r="G28" s="85"/>
      <c r="H28" s="88"/>
      <c r="I28" s="44"/>
      <c r="J28" s="48">
        <v>0</v>
      </c>
      <c r="K28" s="50"/>
      <c r="L28" s="47"/>
      <c r="M28" s="48">
        <v>0</v>
      </c>
      <c r="N28" s="49"/>
      <c r="O28" s="44"/>
      <c r="P28" s="48">
        <v>0</v>
      </c>
      <c r="Q28" s="50"/>
      <c r="R28" s="44"/>
      <c r="S28" s="49">
        <v>0</v>
      </c>
      <c r="T28" s="50"/>
    </row>
    <row r="29" spans="1:20" ht="14.25" customHeight="1">
      <c r="A29" s="407"/>
      <c r="B29" s="407"/>
      <c r="C29" s="400" t="s">
        <v>111</v>
      </c>
      <c r="D29" s="401"/>
      <c r="E29" s="126">
        <v>49.1</v>
      </c>
      <c r="F29" s="127">
        <v>15</v>
      </c>
      <c r="G29" s="127"/>
      <c r="H29" s="128"/>
      <c r="I29" s="44"/>
      <c r="J29" s="48">
        <v>2.8000000000000001E-2</v>
      </c>
      <c r="K29" s="50"/>
      <c r="L29" s="47"/>
      <c r="M29" s="48">
        <v>2.7E-2</v>
      </c>
      <c r="N29" s="49"/>
      <c r="O29" s="44"/>
      <c r="P29" s="48">
        <v>3.9E-2</v>
      </c>
      <c r="Q29" s="50"/>
      <c r="R29" s="44"/>
      <c r="S29" s="49">
        <v>5.3999999999999999E-2</v>
      </c>
      <c r="T29" s="50"/>
    </row>
    <row r="30" spans="1:20" ht="14.25" customHeight="1">
      <c r="A30" s="407"/>
      <c r="B30" s="407"/>
      <c r="C30" s="400" t="s">
        <v>112</v>
      </c>
      <c r="D30" s="401"/>
      <c r="E30" s="126">
        <v>49.1</v>
      </c>
      <c r="F30" s="127">
        <v>15</v>
      </c>
      <c r="G30" s="127"/>
      <c r="H30" s="128"/>
      <c r="I30" s="44"/>
      <c r="J30" s="278">
        <v>0</v>
      </c>
      <c r="K30" s="50"/>
      <c r="L30" s="47"/>
      <c r="M30" s="48">
        <v>0</v>
      </c>
      <c r="N30" s="49"/>
      <c r="O30" s="44"/>
      <c r="P30" s="48">
        <v>0</v>
      </c>
      <c r="Q30" s="50"/>
      <c r="R30" s="44"/>
      <c r="S30" s="49">
        <v>0</v>
      </c>
      <c r="T30" s="50"/>
    </row>
    <row r="31" spans="1:20" ht="14.25" customHeight="1">
      <c r="A31" s="407"/>
      <c r="B31" s="407"/>
      <c r="C31" s="400" t="s">
        <v>113</v>
      </c>
      <c r="D31" s="401"/>
      <c r="E31" s="126">
        <v>49.1</v>
      </c>
      <c r="F31" s="127">
        <v>15</v>
      </c>
      <c r="G31" s="127"/>
      <c r="H31" s="128"/>
      <c r="I31" s="44"/>
      <c r="J31" s="48">
        <v>0.1</v>
      </c>
      <c r="K31" s="50"/>
      <c r="L31" s="48"/>
      <c r="M31" s="48">
        <v>0.10100000000000001</v>
      </c>
      <c r="N31" s="49"/>
      <c r="O31" s="44"/>
      <c r="P31" s="48">
        <v>0.115</v>
      </c>
      <c r="Q31" s="50"/>
      <c r="R31" s="44"/>
      <c r="S31" s="49">
        <v>0.191</v>
      </c>
      <c r="T31" s="50"/>
    </row>
    <row r="32" spans="1:20" ht="14.25" customHeight="1">
      <c r="A32" s="407"/>
      <c r="B32" s="407"/>
      <c r="C32" s="400" t="s">
        <v>114</v>
      </c>
      <c r="D32" s="401"/>
      <c r="E32" s="126"/>
      <c r="F32" s="127"/>
      <c r="G32" s="127"/>
      <c r="H32" s="128"/>
      <c r="I32" s="44"/>
      <c r="J32" s="48">
        <v>6.9000000000000006E-2</v>
      </c>
      <c r="K32" s="50"/>
      <c r="L32" s="47"/>
      <c r="M32" s="48">
        <v>6.9000000000000006E-2</v>
      </c>
      <c r="N32" s="49"/>
      <c r="O32" s="44"/>
      <c r="P32" s="48">
        <v>6.8000000000000005E-2</v>
      </c>
      <c r="Q32" s="50"/>
      <c r="R32" s="44"/>
      <c r="S32" s="49">
        <v>0.127</v>
      </c>
      <c r="T32" s="50"/>
    </row>
    <row r="33" spans="1:20" ht="14.25" customHeight="1">
      <c r="A33" s="407"/>
      <c r="B33" s="407"/>
      <c r="C33" s="400" t="s">
        <v>115</v>
      </c>
      <c r="D33" s="401"/>
      <c r="E33" s="126"/>
      <c r="F33" s="127"/>
      <c r="G33" s="127"/>
      <c r="H33" s="128"/>
      <c r="I33" s="44"/>
      <c r="J33" s="48">
        <v>0.36</v>
      </c>
      <c r="K33" s="50"/>
      <c r="L33" s="47"/>
      <c r="M33" s="48">
        <v>0</v>
      </c>
      <c r="N33" s="49"/>
      <c r="O33" s="44"/>
      <c r="P33" s="48">
        <v>0.36</v>
      </c>
      <c r="Q33" s="50"/>
      <c r="R33" s="44"/>
      <c r="S33" s="49">
        <v>0</v>
      </c>
      <c r="T33" s="50"/>
    </row>
    <row r="34" spans="1:20" ht="14.25" customHeight="1">
      <c r="A34" s="407"/>
      <c r="B34" s="407"/>
      <c r="C34" s="400" t="s">
        <v>116</v>
      </c>
      <c r="D34" s="401"/>
      <c r="E34" s="126">
        <v>49.1</v>
      </c>
      <c r="F34" s="127">
        <v>15</v>
      </c>
      <c r="G34" s="127"/>
      <c r="H34" s="128"/>
      <c r="I34" s="44"/>
      <c r="J34" s="48">
        <v>0</v>
      </c>
      <c r="K34" s="50"/>
      <c r="L34" s="47"/>
      <c r="M34" s="48">
        <v>0</v>
      </c>
      <c r="N34" s="49"/>
      <c r="O34" s="44"/>
      <c r="P34" s="48">
        <v>0</v>
      </c>
      <c r="Q34" s="50"/>
      <c r="R34" s="44"/>
      <c r="S34" s="49">
        <v>0</v>
      </c>
      <c r="T34" s="50"/>
    </row>
    <row r="35" spans="1:20" ht="14.25" customHeight="1">
      <c r="A35" s="407"/>
      <c r="B35" s="407"/>
      <c r="C35" s="400" t="s">
        <v>117</v>
      </c>
      <c r="D35" s="401"/>
      <c r="E35" s="126"/>
      <c r="F35" s="127"/>
      <c r="G35" s="127"/>
      <c r="H35" s="128"/>
      <c r="I35" s="44"/>
      <c r="J35" s="231">
        <v>0.91900000000000004</v>
      </c>
      <c r="K35" s="231"/>
      <c r="L35" s="231"/>
      <c r="M35" s="231">
        <v>1.0740000000000001</v>
      </c>
      <c r="N35" s="231"/>
      <c r="O35" s="231"/>
      <c r="P35" s="231">
        <v>1.397</v>
      </c>
      <c r="Q35" s="231"/>
      <c r="R35" s="231"/>
      <c r="S35" s="231">
        <v>1.716</v>
      </c>
      <c r="T35" s="50"/>
    </row>
    <row r="36" spans="1:20" ht="14.25" customHeight="1">
      <c r="A36" s="407"/>
      <c r="B36" s="407"/>
      <c r="C36" s="400" t="s">
        <v>118</v>
      </c>
      <c r="D36" s="456"/>
      <c r="E36" s="126">
        <v>49.1</v>
      </c>
      <c r="F36" s="127">
        <v>15</v>
      </c>
      <c r="G36" s="127"/>
      <c r="H36" s="128"/>
      <c r="I36" s="44"/>
      <c r="J36" s="48">
        <v>0</v>
      </c>
      <c r="K36" s="50"/>
      <c r="L36" s="47"/>
      <c r="M36" s="48">
        <v>0</v>
      </c>
      <c r="N36" s="49"/>
      <c r="O36" s="44"/>
      <c r="P36" s="48">
        <v>0.11</v>
      </c>
      <c r="Q36" s="50"/>
      <c r="R36" s="44"/>
      <c r="S36" s="49">
        <v>0.41499999999999998</v>
      </c>
      <c r="T36" s="50"/>
    </row>
    <row r="37" spans="1:20" ht="14.25" customHeight="1">
      <c r="A37" s="407"/>
      <c r="B37" s="407"/>
      <c r="C37" s="400" t="s">
        <v>119</v>
      </c>
      <c r="D37" s="401"/>
      <c r="E37" s="126">
        <v>49.1</v>
      </c>
      <c r="F37" s="127">
        <v>15</v>
      </c>
      <c r="G37" s="127"/>
      <c r="H37" s="128"/>
      <c r="I37" s="44"/>
      <c r="J37" s="48">
        <v>0</v>
      </c>
      <c r="K37" s="50"/>
      <c r="L37" s="47"/>
      <c r="M37" s="48">
        <v>0</v>
      </c>
      <c r="N37" s="49"/>
      <c r="O37" s="44"/>
      <c r="P37" s="48">
        <v>0</v>
      </c>
      <c r="Q37" s="50"/>
      <c r="R37" s="44"/>
      <c r="S37" s="49">
        <v>0</v>
      </c>
      <c r="T37" s="50"/>
    </row>
    <row r="38" spans="1:20" ht="14.25" customHeight="1">
      <c r="A38" s="407"/>
      <c r="B38" s="407"/>
      <c r="C38" s="400" t="s">
        <v>120</v>
      </c>
      <c r="D38" s="401"/>
      <c r="E38" s="126"/>
      <c r="F38" s="127"/>
      <c r="G38" s="127"/>
      <c r="H38" s="128"/>
      <c r="I38" s="44"/>
      <c r="J38" s="231">
        <v>0.60599999999999998</v>
      </c>
      <c r="K38" s="231"/>
      <c r="L38" s="231"/>
      <c r="M38" s="231">
        <v>0.59599999999999997</v>
      </c>
      <c r="N38" s="231"/>
      <c r="O38" s="231"/>
      <c r="P38" s="231">
        <v>0.94499999999999995</v>
      </c>
      <c r="Q38" s="231"/>
      <c r="R38" s="231"/>
      <c r="S38" s="231">
        <v>1.1120000000000001</v>
      </c>
      <c r="T38" s="50"/>
    </row>
    <row r="39" spans="1:20" ht="14.25" customHeight="1">
      <c r="A39" s="407"/>
      <c r="B39" s="407"/>
      <c r="C39" s="400" t="s">
        <v>121</v>
      </c>
      <c r="D39" s="456"/>
      <c r="E39" s="126">
        <v>49.1</v>
      </c>
      <c r="F39" s="127">
        <v>15</v>
      </c>
      <c r="G39" s="127"/>
      <c r="H39" s="128"/>
      <c r="I39" s="44"/>
      <c r="J39" s="48">
        <v>1.2999999999999999E-2</v>
      </c>
      <c r="K39" s="50"/>
      <c r="L39" s="47"/>
      <c r="M39" s="48">
        <v>1.2999999999999999E-2</v>
      </c>
      <c r="N39" s="49"/>
      <c r="O39" s="44"/>
      <c r="P39" s="48">
        <v>1.2999999999999999E-2</v>
      </c>
      <c r="Q39" s="50"/>
      <c r="R39" s="44"/>
      <c r="S39" s="49">
        <v>1.2999999999999999E-2</v>
      </c>
      <c r="T39" s="50"/>
    </row>
    <row r="40" spans="1:20" ht="14.25" customHeight="1">
      <c r="A40" s="407"/>
      <c r="B40" s="407"/>
      <c r="C40" s="400" t="s">
        <v>122</v>
      </c>
      <c r="D40" s="401"/>
      <c r="E40" s="47"/>
      <c r="F40" s="127"/>
      <c r="G40" s="127"/>
      <c r="H40" s="128"/>
      <c r="I40" s="44"/>
      <c r="J40" s="48">
        <v>0.28899999999999998</v>
      </c>
      <c r="K40" s="50"/>
      <c r="L40" s="47"/>
      <c r="M40" s="48">
        <v>0.13200000000000001</v>
      </c>
      <c r="N40" s="49"/>
      <c r="O40" s="44"/>
      <c r="P40" s="48">
        <v>0.17399999999999999</v>
      </c>
      <c r="Q40" s="50"/>
      <c r="R40" s="44"/>
      <c r="S40" s="49">
        <v>0.36499999999999999</v>
      </c>
      <c r="T40" s="50"/>
    </row>
    <row r="41" spans="1:20" ht="14.25" customHeight="1">
      <c r="A41" s="407"/>
      <c r="B41" s="407"/>
      <c r="C41" s="452" t="s">
        <v>123</v>
      </c>
      <c r="D41" s="453"/>
      <c r="E41" s="126">
        <v>49.1</v>
      </c>
      <c r="F41" s="127">
        <v>15</v>
      </c>
      <c r="G41" s="127"/>
      <c r="H41" s="128"/>
      <c r="I41" s="44"/>
      <c r="J41" s="48">
        <v>2.5999999999999999E-2</v>
      </c>
      <c r="K41" s="50"/>
      <c r="L41" s="47"/>
      <c r="M41" s="48">
        <v>2.8000000000000001E-2</v>
      </c>
      <c r="N41" s="49"/>
      <c r="O41" s="44"/>
      <c r="P41" s="48">
        <v>4.4999999999999998E-2</v>
      </c>
      <c r="Q41" s="50"/>
      <c r="R41" s="44"/>
      <c r="S41" s="49">
        <v>6.0999999999999999E-2</v>
      </c>
      <c r="T41" s="50"/>
    </row>
    <row r="42" spans="1:20" ht="14.25" customHeight="1">
      <c r="A42" s="407"/>
      <c r="B42" s="407"/>
      <c r="C42" s="400" t="s">
        <v>124</v>
      </c>
      <c r="D42" s="401"/>
      <c r="E42" s="126"/>
      <c r="F42" s="127"/>
      <c r="G42" s="127"/>
      <c r="H42" s="128"/>
      <c r="I42" s="44"/>
      <c r="J42" s="48">
        <v>0.186</v>
      </c>
      <c r="K42" s="50"/>
      <c r="L42" s="47"/>
      <c r="M42" s="48">
        <v>0.188</v>
      </c>
      <c r="N42" s="49"/>
      <c r="O42" s="44"/>
      <c r="P42" s="48">
        <v>0.214</v>
      </c>
      <c r="Q42" s="50"/>
      <c r="R42" s="44"/>
      <c r="S42" s="49">
        <v>0.30599999999999999</v>
      </c>
      <c r="T42" s="50"/>
    </row>
    <row r="43" spans="1:20" ht="14.25" customHeight="1">
      <c r="A43" s="407"/>
      <c r="B43" s="407"/>
      <c r="C43" s="400" t="s">
        <v>125</v>
      </c>
      <c r="D43" s="401"/>
      <c r="E43" s="126">
        <v>49.1</v>
      </c>
      <c r="F43" s="127">
        <v>15</v>
      </c>
      <c r="G43" s="127"/>
      <c r="H43" s="128"/>
      <c r="I43" s="44"/>
      <c r="J43" s="48">
        <v>0</v>
      </c>
      <c r="K43" s="50"/>
      <c r="L43" s="47"/>
      <c r="M43" s="48">
        <v>0</v>
      </c>
      <c r="N43" s="49"/>
      <c r="O43" s="44"/>
      <c r="P43" s="48">
        <v>0</v>
      </c>
      <c r="Q43" s="50"/>
      <c r="R43" s="44"/>
      <c r="S43" s="49">
        <v>3.5000000000000003E-2</v>
      </c>
      <c r="T43" s="50"/>
    </row>
    <row r="44" spans="1:20" ht="14.25" customHeight="1">
      <c r="A44" s="407"/>
      <c r="B44" s="407"/>
      <c r="C44" s="400" t="s">
        <v>126</v>
      </c>
      <c r="D44" s="401"/>
      <c r="E44" s="126">
        <v>49.1</v>
      </c>
      <c r="F44" s="127">
        <v>15</v>
      </c>
      <c r="G44" s="127"/>
      <c r="H44" s="128"/>
      <c r="I44" s="44"/>
      <c r="J44" s="48">
        <v>8.8999999999999996E-2</v>
      </c>
      <c r="K44" s="50"/>
      <c r="L44" s="47"/>
      <c r="M44" s="48">
        <v>7.8E-2</v>
      </c>
      <c r="N44" s="49"/>
      <c r="O44" s="44"/>
      <c r="P44" s="48">
        <v>3.4000000000000002E-2</v>
      </c>
      <c r="Q44" s="50"/>
      <c r="R44" s="44"/>
      <c r="S44" s="49">
        <v>0.16400000000000001</v>
      </c>
      <c r="T44" s="50"/>
    </row>
    <row r="45" spans="1:20" ht="14.25" customHeight="1">
      <c r="A45" s="407"/>
      <c r="B45" s="407"/>
      <c r="C45" s="368"/>
      <c r="D45" s="370"/>
      <c r="E45" s="87"/>
      <c r="F45" s="85"/>
      <c r="G45" s="85"/>
      <c r="H45" s="88"/>
      <c r="I45" s="129"/>
      <c r="J45" s="130"/>
      <c r="K45" s="89"/>
      <c r="L45" s="131"/>
      <c r="M45" s="130"/>
      <c r="N45" s="132"/>
      <c r="O45" s="129"/>
      <c r="P45" s="130"/>
      <c r="Q45" s="89"/>
      <c r="R45" s="129"/>
      <c r="S45" s="132"/>
      <c r="T45" s="89"/>
    </row>
    <row r="46" spans="1:20" ht="14.25" customHeight="1">
      <c r="A46" s="407"/>
      <c r="B46" s="407"/>
      <c r="C46" s="452"/>
      <c r="D46" s="453"/>
      <c r="E46" s="87"/>
      <c r="F46" s="85"/>
      <c r="G46" s="85"/>
      <c r="H46" s="88"/>
      <c r="I46" s="129"/>
      <c r="J46" s="130"/>
      <c r="K46" s="89"/>
      <c r="L46" s="131"/>
      <c r="M46" s="130"/>
      <c r="N46" s="132"/>
      <c r="O46" s="129"/>
      <c r="P46" s="130"/>
      <c r="Q46" s="89"/>
      <c r="R46" s="129"/>
      <c r="S46" s="132"/>
      <c r="T46" s="89"/>
    </row>
    <row r="47" spans="1:20" ht="14.25" customHeight="1">
      <c r="A47" s="407"/>
      <c r="B47" s="407"/>
      <c r="C47" s="400"/>
      <c r="D47" s="401"/>
      <c r="E47" s="87"/>
      <c r="F47" s="85"/>
      <c r="G47" s="85"/>
      <c r="H47" s="88"/>
      <c r="I47" s="129"/>
      <c r="J47" s="130"/>
      <c r="K47" s="89"/>
      <c r="L47" s="131"/>
      <c r="M47" s="130"/>
      <c r="N47" s="132"/>
      <c r="O47" s="129"/>
      <c r="P47" s="130"/>
      <c r="Q47" s="89"/>
      <c r="R47" s="129"/>
      <c r="S47" s="132"/>
      <c r="T47" s="89"/>
    </row>
    <row r="48" spans="1:20" ht="14.25" customHeight="1">
      <c r="A48" s="407"/>
      <c r="B48" s="407"/>
      <c r="C48" s="454"/>
      <c r="D48" s="455"/>
      <c r="E48" s="87"/>
      <c r="F48" s="85"/>
      <c r="G48" s="85"/>
      <c r="H48" s="88"/>
      <c r="I48" s="129"/>
      <c r="J48" s="130"/>
      <c r="K48" s="89"/>
      <c r="L48" s="131"/>
      <c r="M48" s="130"/>
      <c r="N48" s="132"/>
      <c r="O48" s="129"/>
      <c r="P48" s="130"/>
      <c r="Q48" s="89"/>
      <c r="R48" s="129"/>
      <c r="S48" s="132"/>
      <c r="T48" s="89"/>
    </row>
    <row r="49" spans="1:23" ht="14.25" customHeight="1">
      <c r="A49" s="407"/>
      <c r="B49" s="407"/>
      <c r="C49" s="400"/>
      <c r="D49" s="401"/>
      <c r="E49" s="87"/>
      <c r="F49" s="85"/>
      <c r="G49" s="85"/>
      <c r="H49" s="88"/>
      <c r="I49" s="129"/>
      <c r="J49" s="130"/>
      <c r="K49" s="89"/>
      <c r="L49" s="131"/>
      <c r="M49" s="130"/>
      <c r="N49" s="132"/>
      <c r="O49" s="129"/>
      <c r="P49" s="130"/>
      <c r="Q49" s="89"/>
      <c r="R49" s="129"/>
      <c r="S49" s="132"/>
      <c r="T49" s="89"/>
    </row>
    <row r="50" spans="1:23" ht="14.25" customHeight="1">
      <c r="A50" s="407"/>
      <c r="B50" s="407"/>
      <c r="C50" s="400"/>
      <c r="D50" s="401"/>
      <c r="E50" s="87"/>
      <c r="F50" s="85"/>
      <c r="G50" s="85"/>
      <c r="H50" s="88"/>
      <c r="I50" s="129"/>
      <c r="J50" s="130"/>
      <c r="K50" s="89"/>
      <c r="L50" s="131"/>
      <c r="M50" s="130"/>
      <c r="N50" s="132"/>
      <c r="O50" s="129"/>
      <c r="P50" s="130"/>
      <c r="Q50" s="89"/>
      <c r="R50" s="129"/>
      <c r="S50" s="132"/>
      <c r="T50" s="89"/>
    </row>
    <row r="51" spans="1:23" ht="14.25" customHeight="1">
      <c r="A51" s="407"/>
      <c r="B51" s="407"/>
      <c r="C51" s="400"/>
      <c r="D51" s="401"/>
      <c r="E51" s="87"/>
      <c r="F51" s="85"/>
      <c r="G51" s="85"/>
      <c r="H51" s="88"/>
      <c r="I51" s="129"/>
      <c r="J51" s="130"/>
      <c r="K51" s="89"/>
      <c r="L51" s="131"/>
      <c r="M51" s="130"/>
      <c r="N51" s="132"/>
      <c r="O51" s="129"/>
      <c r="P51" s="130"/>
      <c r="Q51" s="89"/>
      <c r="R51" s="129"/>
      <c r="S51" s="132"/>
      <c r="T51" s="89"/>
    </row>
    <row r="52" spans="1:23" ht="14.25" customHeight="1" thickBot="1">
      <c r="A52" s="407"/>
      <c r="B52" s="407"/>
      <c r="C52" s="368"/>
      <c r="D52" s="370"/>
      <c r="E52" s="93"/>
      <c r="F52" s="91"/>
      <c r="G52" s="116"/>
      <c r="H52" s="133"/>
      <c r="I52" s="134"/>
      <c r="J52" s="135"/>
      <c r="K52" s="136"/>
      <c r="L52" s="137"/>
      <c r="M52" s="135"/>
      <c r="N52" s="138"/>
      <c r="O52" s="134"/>
      <c r="P52" s="135"/>
      <c r="Q52" s="136"/>
      <c r="R52" s="134"/>
      <c r="S52" s="138"/>
      <c r="T52" s="136"/>
    </row>
    <row r="53" spans="1:23" ht="14.25" customHeight="1">
      <c r="A53" s="438"/>
      <c r="B53" s="139"/>
      <c r="C53" s="153"/>
      <c r="D53" s="267"/>
      <c r="E53" s="76" t="s">
        <v>70</v>
      </c>
      <c r="F53" s="268">
        <f>IF(K58&gt;0,SQRT((1-K58^2)/K58^2),)</f>
        <v>0</v>
      </c>
      <c r="G53" s="141"/>
      <c r="H53" s="142"/>
      <c r="I53" s="139"/>
      <c r="J53" s="77"/>
      <c r="K53" s="78"/>
      <c r="L53" s="76" t="s">
        <v>70</v>
      </c>
      <c r="M53" s="77">
        <f>IF(I58&gt;0,SQRT((1-I58^2)/I58^2),)</f>
        <v>0</v>
      </c>
      <c r="N53" s="81"/>
      <c r="O53" s="76"/>
      <c r="P53" s="77"/>
      <c r="Q53" s="78"/>
      <c r="R53" s="76"/>
      <c r="S53" s="81"/>
      <c r="T53" s="78"/>
    </row>
    <row r="54" spans="1:23" ht="14.25" customHeight="1" thickBot="1">
      <c r="A54" s="438"/>
      <c r="B54" s="143"/>
      <c r="C54" s="269"/>
      <c r="D54" s="270"/>
      <c r="E54" s="113" t="s">
        <v>70</v>
      </c>
      <c r="F54" s="116">
        <f>IF(K59&gt;0,SQRT((1-K59^2)/K59^2),)</f>
        <v>0</v>
      </c>
      <c r="G54" s="146"/>
      <c r="H54" s="147"/>
      <c r="I54" s="143"/>
      <c r="J54" s="116"/>
      <c r="K54" s="133"/>
      <c r="L54" s="113" t="s">
        <v>70</v>
      </c>
      <c r="M54" s="271">
        <f>IF(I59&gt;0,SQRT((1-I59^2)/I59^2),)</f>
        <v>0</v>
      </c>
      <c r="N54" s="117"/>
      <c r="O54" s="113"/>
      <c r="P54" s="116"/>
      <c r="Q54" s="133"/>
      <c r="R54" s="113"/>
      <c r="S54" s="117"/>
      <c r="T54" s="133"/>
      <c r="V54" s="148"/>
    </row>
    <row r="55" spans="1:23" ht="14.25" customHeight="1">
      <c r="A55" s="407"/>
      <c r="B55" s="355" t="s">
        <v>71</v>
      </c>
      <c r="C55" s="396"/>
      <c r="D55" s="108" t="s">
        <v>50</v>
      </c>
      <c r="E55" s="398"/>
      <c r="F55" s="395"/>
      <c r="G55" s="395"/>
      <c r="H55" s="399"/>
      <c r="I55" s="34"/>
      <c r="J55" s="35" t="s">
        <v>72</v>
      </c>
      <c r="K55" s="36"/>
      <c r="L55" s="37"/>
      <c r="M55" s="35" t="s">
        <v>72</v>
      </c>
      <c r="N55" s="38"/>
      <c r="O55" s="34"/>
      <c r="P55" s="35" t="s">
        <v>72</v>
      </c>
      <c r="Q55" s="36"/>
      <c r="R55" s="34"/>
      <c r="S55" s="38" t="s">
        <v>72</v>
      </c>
      <c r="T55" s="36"/>
    </row>
    <row r="56" spans="1:23" ht="14.25" customHeight="1">
      <c r="A56" s="407"/>
      <c r="B56" s="355"/>
      <c r="C56" s="396"/>
      <c r="D56" s="86" t="s">
        <v>51</v>
      </c>
      <c r="E56" s="368"/>
      <c r="F56" s="369"/>
      <c r="G56" s="369"/>
      <c r="H56" s="370"/>
      <c r="I56" s="44"/>
      <c r="J56" s="48">
        <v>35</v>
      </c>
      <c r="K56" s="50"/>
      <c r="L56" s="47"/>
      <c r="M56" s="48">
        <v>35</v>
      </c>
      <c r="N56" s="49"/>
      <c r="O56" s="44"/>
      <c r="P56" s="48">
        <v>35</v>
      </c>
      <c r="Q56" s="50"/>
      <c r="R56" s="44"/>
      <c r="S56" s="49">
        <v>35</v>
      </c>
      <c r="T56" s="50"/>
    </row>
    <row r="57" spans="1:23" ht="14.25" customHeight="1" thickBot="1">
      <c r="A57" s="407"/>
      <c r="B57" s="340"/>
      <c r="C57" s="397"/>
      <c r="D57" s="133" t="s">
        <v>52</v>
      </c>
      <c r="E57" s="374"/>
      <c r="F57" s="375"/>
      <c r="G57" s="375"/>
      <c r="H57" s="376"/>
      <c r="I57" s="154"/>
      <c r="J57" s="155" t="s">
        <v>127</v>
      </c>
      <c r="K57" s="158"/>
      <c r="L57" s="272"/>
      <c r="M57" s="155" t="s">
        <v>127</v>
      </c>
      <c r="N57" s="273"/>
      <c r="O57" s="159"/>
      <c r="P57" s="155" t="s">
        <v>127</v>
      </c>
      <c r="Q57" s="158"/>
      <c r="R57" s="159"/>
      <c r="S57" s="155" t="s">
        <v>127</v>
      </c>
      <c r="T57" s="156"/>
    </row>
    <row r="58" spans="1:23" ht="14.25" customHeight="1" thickBot="1">
      <c r="A58" s="407"/>
      <c r="B58" s="377" t="s">
        <v>74</v>
      </c>
      <c r="C58" s="378"/>
      <c r="D58" s="379"/>
      <c r="E58" s="386" t="s">
        <v>75</v>
      </c>
      <c r="F58" s="387"/>
      <c r="G58" s="387"/>
      <c r="H58" s="388"/>
      <c r="I58" s="160"/>
      <c r="J58" s="161"/>
      <c r="K58" s="162"/>
      <c r="L58" s="160"/>
      <c r="M58" s="161"/>
      <c r="N58" s="162"/>
      <c r="O58" s="160"/>
      <c r="P58" s="161"/>
      <c r="Q58" s="162"/>
      <c r="R58" s="160"/>
      <c r="S58" s="161"/>
      <c r="T58" s="162"/>
    </row>
    <row r="59" spans="1:23" ht="14.25" customHeight="1">
      <c r="A59" s="407"/>
      <c r="B59" s="380"/>
      <c r="C59" s="381"/>
      <c r="D59" s="382"/>
      <c r="E59" s="389" t="s">
        <v>76</v>
      </c>
      <c r="F59" s="390"/>
      <c r="G59" s="390"/>
      <c r="H59" s="391"/>
      <c r="I59" s="163"/>
      <c r="J59" s="161"/>
      <c r="K59" s="165"/>
      <c r="L59" s="163"/>
      <c r="M59" s="161"/>
      <c r="N59" s="165"/>
      <c r="O59" s="163"/>
      <c r="P59" s="161"/>
      <c r="Q59" s="165"/>
      <c r="R59" s="163"/>
      <c r="S59" s="161"/>
      <c r="T59" s="165"/>
    </row>
    <row r="60" spans="1:23" ht="14.25" customHeight="1">
      <c r="A60" s="407"/>
      <c r="B60" s="380"/>
      <c r="C60" s="381"/>
      <c r="D60" s="382"/>
      <c r="E60" s="392" t="s">
        <v>48</v>
      </c>
      <c r="F60" s="393"/>
      <c r="G60" s="393"/>
      <c r="H60" s="394"/>
      <c r="I60" s="368"/>
      <c r="J60" s="369"/>
      <c r="K60" s="395"/>
      <c r="L60" s="368"/>
      <c r="M60" s="369"/>
      <c r="N60" s="370"/>
      <c r="O60" s="368"/>
      <c r="P60" s="369"/>
      <c r="Q60" s="370"/>
      <c r="R60" s="368"/>
      <c r="S60" s="369"/>
      <c r="T60" s="370"/>
    </row>
    <row r="61" spans="1:23" ht="14.25" customHeight="1" thickBot="1">
      <c r="A61" s="407"/>
      <c r="B61" s="383"/>
      <c r="C61" s="384"/>
      <c r="D61" s="385"/>
      <c r="E61" s="371" t="s">
        <v>48</v>
      </c>
      <c r="F61" s="372"/>
      <c r="G61" s="372"/>
      <c r="H61" s="373"/>
      <c r="I61" s="374"/>
      <c r="J61" s="375"/>
      <c r="K61" s="375"/>
      <c r="L61" s="374"/>
      <c r="M61" s="375"/>
      <c r="N61" s="376"/>
      <c r="O61" s="374"/>
      <c r="P61" s="375"/>
      <c r="Q61" s="376"/>
      <c r="R61" s="374"/>
      <c r="S61" s="375"/>
      <c r="T61" s="376"/>
      <c r="W61" s="166"/>
    </row>
    <row r="62" spans="1:23" ht="14.25" customHeight="1">
      <c r="A62" s="407"/>
      <c r="B62" s="352" t="s">
        <v>77</v>
      </c>
      <c r="C62" s="353"/>
      <c r="D62" s="354"/>
      <c r="E62" s="358" t="s">
        <v>78</v>
      </c>
      <c r="F62" s="359"/>
      <c r="G62" s="359"/>
      <c r="H62" s="360"/>
      <c r="I62" s="167">
        <f>ROUND((V8^2+W8^2)*[3]АРЭС!$F$10/[3]АРЭС!$C$10^2,4)</f>
        <v>6.9999999999999999E-4</v>
      </c>
      <c r="J62" s="168" t="s">
        <v>79</v>
      </c>
      <c r="K62" s="169">
        <f>ROUND((V8^2+W8^2)*[3]АРЭС!$I$10/([3]АРЭС!$C$10*100),4)</f>
        <v>0.02</v>
      </c>
      <c r="L62" s="167">
        <f>ROUND((X8^2+Y8^2)*[3]АРЭС!$F$10/[3]АРЭС!$C$10^2,4)</f>
        <v>6.9999999999999999E-4</v>
      </c>
      <c r="M62" s="168" t="s">
        <v>79</v>
      </c>
      <c r="N62" s="169">
        <f>ROUND((X8^2+Y8^2)*[3]АРЭС!$I$10/([3]АРЭС!$C$10*100),4)</f>
        <v>2.1499999999999998E-2</v>
      </c>
      <c r="O62" s="167">
        <f>ROUND((Z8^2+AA8^2)*[3]АРЭС!$F$10/[3]АРЭС!$C$10^2,4)</f>
        <v>1E-3</v>
      </c>
      <c r="P62" s="168" t="s">
        <v>79</v>
      </c>
      <c r="Q62" s="169">
        <f>ROUND((Z8^2+AA8^2)*[3]АРЭС!$I$10/([3]АРЭС!$C$10*100),4)</f>
        <v>2.92E-2</v>
      </c>
      <c r="R62" s="167">
        <f>ROUND((AB8^2+AC8^2)*[3]АРЭС!$F$10/[3]АРЭС!$C$10^2,4)</f>
        <v>2.0999999999999999E-3</v>
      </c>
      <c r="S62" s="168" t="s">
        <v>79</v>
      </c>
      <c r="T62" s="169">
        <f>ROUND((AB8^2+AC8^2)*[3]АРЭС!$I$10/([3]АРЭС!$C$10*100),4)</f>
        <v>6.1400000000000003E-2</v>
      </c>
    </row>
    <row r="63" spans="1:23" ht="14.25" customHeight="1">
      <c r="A63" s="407"/>
      <c r="B63" s="355"/>
      <c r="C63" s="356"/>
      <c r="D63" s="357"/>
      <c r="E63" s="361" t="s">
        <v>78</v>
      </c>
      <c r="F63" s="362"/>
      <c r="G63" s="362"/>
      <c r="H63" s="363"/>
      <c r="I63" s="170">
        <f>ROUND((V12^2+W12^2)*[3]АРЭС!$F$11/[3]АРЭС!$C$11^2,4)</f>
        <v>5.0000000000000001E-4</v>
      </c>
      <c r="J63" s="171" t="s">
        <v>79</v>
      </c>
      <c r="K63" s="172">
        <f>ROUND((V12^2+W12^2)*[3]АРЭС!$I$11/([3]АРЭС!$C$11*100),4)</f>
        <v>1.54E-2</v>
      </c>
      <c r="L63" s="170">
        <f>ROUND((X12^2+Y12^2)*[3]АРЭС!$F$11/[3]АРЭС!$C$11^2,4)</f>
        <v>5.0000000000000001E-4</v>
      </c>
      <c r="M63" s="171" t="s">
        <v>79</v>
      </c>
      <c r="N63" s="172">
        <f>ROUND((X12^2+Y12^2)*[3]АРЭС!$I$11/([3]АРЭС!$C$11*100),4)</f>
        <v>1.5299999999999999E-2</v>
      </c>
      <c r="O63" s="170">
        <f>ROUND((Z12^2+AA12^2)*[3]АРЭС!$F$11/[3]АРЭС!$C$11^2,4)</f>
        <v>6.9999999999999999E-4</v>
      </c>
      <c r="P63" s="171" t="s">
        <v>79</v>
      </c>
      <c r="Q63" s="172">
        <f>ROUND((Z12^2+AA12^2)*[3]АРЭС!$I$11/([3]АРЭС!$C$11*100),4)</f>
        <v>2.29E-2</v>
      </c>
      <c r="R63" s="170">
        <f>ROUND((AB12^2+AC12^2)*[3]АРЭС!$F$11/[3]АРЭС!$C$11^2,4)</f>
        <v>8.0000000000000004E-4</v>
      </c>
      <c r="S63" s="171" t="s">
        <v>79</v>
      </c>
      <c r="T63" s="172">
        <f>ROUND((AB12^2+AC12^2)*[3]АРЭС!$I$11/([3]АРЭС!$C$11*100),4)</f>
        <v>2.4E-2</v>
      </c>
    </row>
    <row r="64" spans="1:23" ht="14.25" customHeight="1">
      <c r="A64" s="407"/>
      <c r="B64" s="355"/>
      <c r="C64" s="356"/>
      <c r="D64" s="357"/>
      <c r="E64" s="361" t="s">
        <v>78</v>
      </c>
      <c r="F64" s="362"/>
      <c r="G64" s="362"/>
      <c r="H64" s="363"/>
      <c r="I64" s="104"/>
      <c r="J64" s="173" t="s">
        <v>79</v>
      </c>
      <c r="K64" s="83"/>
      <c r="L64" s="104"/>
      <c r="M64" s="173" t="s">
        <v>79</v>
      </c>
      <c r="N64" s="83"/>
      <c r="O64" s="104"/>
      <c r="P64" s="173" t="s">
        <v>79</v>
      </c>
      <c r="Q64" s="83"/>
      <c r="R64" s="104"/>
      <c r="S64" s="173" t="s">
        <v>79</v>
      </c>
      <c r="T64" s="83"/>
    </row>
    <row r="65" spans="1:20" ht="14.25" customHeight="1" thickBot="1">
      <c r="A65" s="407"/>
      <c r="B65" s="355"/>
      <c r="C65" s="356"/>
      <c r="D65" s="357"/>
      <c r="E65" s="364" t="s">
        <v>78</v>
      </c>
      <c r="F65" s="365"/>
      <c r="G65" s="365"/>
      <c r="H65" s="366"/>
      <c r="I65" s="112"/>
      <c r="J65" s="174" t="s">
        <v>79</v>
      </c>
      <c r="K65" s="74"/>
      <c r="L65" s="112"/>
      <c r="M65" s="174" t="s">
        <v>79</v>
      </c>
      <c r="N65" s="74"/>
      <c r="O65" s="112"/>
      <c r="P65" s="174" t="s">
        <v>79</v>
      </c>
      <c r="Q65" s="74"/>
      <c r="R65" s="112"/>
      <c r="S65" s="174" t="s">
        <v>79</v>
      </c>
      <c r="T65" s="74"/>
    </row>
    <row r="66" spans="1:20" ht="14.25" customHeight="1">
      <c r="A66" s="438"/>
      <c r="B66" s="175"/>
      <c r="C66" s="176"/>
      <c r="D66" s="177"/>
      <c r="E66" s="178"/>
      <c r="F66" s="367" t="s">
        <v>80</v>
      </c>
      <c r="G66" s="367"/>
      <c r="H66" s="179"/>
      <c r="I66" s="180">
        <f>I62+V8+V7+H6</f>
        <v>1.6216999999999999</v>
      </c>
      <c r="J66" s="181" t="s">
        <v>79</v>
      </c>
      <c r="K66" s="182">
        <f>K62+W8+W7+H7</f>
        <v>0.71020000000000005</v>
      </c>
      <c r="L66" s="180">
        <f>L62+X8+X7+H6</f>
        <v>1.6986999999999999</v>
      </c>
      <c r="M66" s="181" t="s">
        <v>79</v>
      </c>
      <c r="N66" s="183">
        <f>N62+Y8+Y7+H7</f>
        <v>0.68869999999999998</v>
      </c>
      <c r="O66" s="184">
        <f>O62+Z8+Z7+H6</f>
        <v>1.9969999999999999</v>
      </c>
      <c r="P66" s="181" t="s">
        <v>79</v>
      </c>
      <c r="Q66" s="182">
        <f>Q62+AA8+AA7+H7</f>
        <v>0.69940000000000002</v>
      </c>
      <c r="R66" s="180">
        <f>R62+AB8+AB7+H6</f>
        <v>2.8260999999999998</v>
      </c>
      <c r="S66" s="181" t="s">
        <v>79</v>
      </c>
      <c r="T66" s="183">
        <f>T62+AC8+AC7+H7</f>
        <v>1.1605999999999999</v>
      </c>
    </row>
    <row r="67" spans="1:20" ht="14.25" customHeight="1">
      <c r="A67" s="438"/>
      <c r="B67" s="185"/>
      <c r="C67" s="186"/>
      <c r="D67" s="187"/>
      <c r="E67" s="188"/>
      <c r="F67" s="337" t="s">
        <v>81</v>
      </c>
      <c r="G67" s="337"/>
      <c r="H67" s="189"/>
      <c r="I67" s="190">
        <f>I63+V12+V11+H10</f>
        <v>1.4504999999999999</v>
      </c>
      <c r="J67" s="173" t="s">
        <v>79</v>
      </c>
      <c r="K67" s="190">
        <f>K63+W12+W11+H11</f>
        <v>0.65939999999999999</v>
      </c>
      <c r="L67" s="191">
        <f>L63+X12+X11+H10</f>
        <v>1.4464999999999999</v>
      </c>
      <c r="M67" s="173" t="s">
        <v>79</v>
      </c>
      <c r="N67" s="192">
        <f>N63+Y12+Y11+H11</f>
        <v>0.6593</v>
      </c>
      <c r="O67" s="190">
        <f>O63+Z12+Z11+H10</f>
        <v>1.8096999999999999</v>
      </c>
      <c r="P67" s="173" t="s">
        <v>79</v>
      </c>
      <c r="Q67" s="190">
        <f>Q63+AA12+AA11+H11</f>
        <v>0.64690000000000003</v>
      </c>
      <c r="R67" s="191">
        <f>R63+AB12+AB11+H10</f>
        <v>1.8217999999999999</v>
      </c>
      <c r="S67" s="173" t="s">
        <v>79</v>
      </c>
      <c r="T67" s="192">
        <f>T63+AC12+AC11+H11</f>
        <v>0.76</v>
      </c>
    </row>
    <row r="68" spans="1:20" ht="14.25" customHeight="1">
      <c r="A68" s="438"/>
      <c r="B68" s="185"/>
      <c r="C68" s="186"/>
      <c r="D68" s="187"/>
      <c r="E68" s="188"/>
      <c r="F68" s="442" t="s">
        <v>82</v>
      </c>
      <c r="G68" s="442"/>
      <c r="H68" s="189"/>
      <c r="I68" s="105"/>
      <c r="J68" s="173" t="s">
        <v>79</v>
      </c>
      <c r="K68" s="105"/>
      <c r="L68" s="104"/>
      <c r="M68" s="173" t="s">
        <v>79</v>
      </c>
      <c r="N68" s="83"/>
      <c r="O68" s="105"/>
      <c r="P68" s="173" t="s">
        <v>79</v>
      </c>
      <c r="Q68" s="105"/>
      <c r="R68" s="104"/>
      <c r="S68" s="173" t="s">
        <v>79</v>
      </c>
      <c r="T68" s="83"/>
    </row>
    <row r="69" spans="1:20" ht="14.25" customHeight="1" thickBot="1">
      <c r="A69" s="438"/>
      <c r="B69" s="193"/>
      <c r="C69" s="194"/>
      <c r="D69" s="195"/>
      <c r="E69" s="196"/>
      <c r="F69" s="339" t="s">
        <v>83</v>
      </c>
      <c r="G69" s="339"/>
      <c r="H69" s="197"/>
      <c r="I69" s="194"/>
      <c r="J69" s="198" t="s">
        <v>79</v>
      </c>
      <c r="K69" s="194"/>
      <c r="L69" s="193"/>
      <c r="M69" s="198" t="s">
        <v>79</v>
      </c>
      <c r="N69" s="195"/>
      <c r="O69" s="194"/>
      <c r="P69" s="198" t="s">
        <v>79</v>
      </c>
      <c r="Q69" s="194"/>
      <c r="R69" s="193"/>
      <c r="S69" s="198" t="s">
        <v>79</v>
      </c>
      <c r="T69" s="195"/>
    </row>
    <row r="70" spans="1:20" ht="14.25" customHeight="1" thickBot="1">
      <c r="A70" s="407"/>
      <c r="B70" s="340"/>
      <c r="C70" s="341"/>
      <c r="D70" s="342"/>
      <c r="E70" s="343" t="s">
        <v>84</v>
      </c>
      <c r="F70" s="344"/>
      <c r="G70" s="344"/>
      <c r="H70" s="345"/>
      <c r="I70" s="199">
        <f>I66+I67</f>
        <v>3.0721999999999996</v>
      </c>
      <c r="J70" s="200" t="s">
        <v>79</v>
      </c>
      <c r="K70" s="201">
        <f>K66+K67</f>
        <v>1.3696000000000002</v>
      </c>
      <c r="L70" s="199">
        <f>L66+L67</f>
        <v>3.1452</v>
      </c>
      <c r="M70" s="200" t="s">
        <v>79</v>
      </c>
      <c r="N70" s="201">
        <f>N66+N67</f>
        <v>1.3479999999999999</v>
      </c>
      <c r="O70" s="199">
        <f>O66+O67</f>
        <v>3.8066999999999998</v>
      </c>
      <c r="P70" s="200" t="s">
        <v>79</v>
      </c>
      <c r="Q70" s="201">
        <f>Q66+Q67</f>
        <v>1.3463000000000001</v>
      </c>
      <c r="R70" s="199">
        <f>R66+R67</f>
        <v>4.6478999999999999</v>
      </c>
      <c r="S70" s="200" t="s">
        <v>79</v>
      </c>
      <c r="T70" s="201">
        <f>T66+T67</f>
        <v>1.9205999999999999</v>
      </c>
    </row>
    <row r="71" spans="1:20" ht="14.25" customHeight="1" thickBot="1">
      <c r="A71" s="407"/>
      <c r="B71" s="346" t="s">
        <v>85</v>
      </c>
      <c r="C71" s="450"/>
      <c r="D71" s="451"/>
      <c r="E71" s="349" t="s">
        <v>86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</row>
    <row r="72" spans="1:20" ht="14.25" customHeight="1" thickBot="1">
      <c r="A72" s="431"/>
      <c r="B72" s="334" t="s">
        <v>87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6"/>
    </row>
    <row r="74" spans="1:20" s="274" customFormat="1" ht="15">
      <c r="B74" t="s">
        <v>19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20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19</vt:i4>
      </vt:variant>
    </vt:vector>
  </HeadingPairs>
  <TitlesOfParts>
    <vt:vector size="44" baseType="lpstr">
      <vt:lpstr>сводная</vt:lpstr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СОЛНЕЧНАЯ3</vt:lpstr>
      <vt:lpstr>СОЛНЕЧНАЯ4</vt:lpstr>
      <vt:lpstr>СОЛНЕЧНАЯ5</vt:lpstr>
      <vt:lpstr>РОЗОВАЯ1</vt:lpstr>
      <vt:lpstr>РОЗОВАЯ1 (2)</vt:lpstr>
      <vt:lpstr>РОЗОВАЯ1 (3)</vt:lpstr>
      <vt:lpstr>РОЗОВАЯ1 (4)</vt:lpstr>
      <vt:lpstr>РОЗОВАЯ1 (5)</vt:lpstr>
      <vt:lpstr>РОЗОВАЯ1 (6)</vt:lpstr>
      <vt:lpstr>Вед.АЧР</vt:lpstr>
      <vt:lpstr>Вед.АЧР (2)</vt:lpstr>
      <vt:lpstr>Вед.АЧР (3)</vt:lpstr>
      <vt:lpstr>Вед.АЧР(4)</vt:lpstr>
      <vt:lpstr>Вед.АЧР (5)</vt:lpstr>
      <vt:lpstr>Вед.АЧР(6)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сводная!Область_печати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2018-12-24T10:02:50Z</dcterms:created>
  <dcterms:modified xsi:type="dcterms:W3CDTF">2018-12-24T10:24:26Z</dcterms:modified>
</cp:coreProperties>
</file>