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 firstSheet="18" activeTab="25"/>
  </bookViews>
  <sheets>
    <sheet name="ИЗУМРУД " sheetId="1" r:id="rId1"/>
    <sheet name="ИЗУМРУД  (2)" sheetId="2" r:id="rId2"/>
    <sheet name="ИЗУМРУД  (3)" sheetId="3" r:id="rId3"/>
    <sheet name="ИЗУМРУД  (4)" sheetId="4" r:id="rId4"/>
    <sheet name="ИЗУМРУД  (5)" sheetId="5" r:id="rId5"/>
    <sheet name="ИЗУМРУД  (6)" sheetId="6" r:id="rId6"/>
    <sheet name="СОЛНЕЧНАЯ " sheetId="7" r:id="rId7"/>
    <sheet name="СОЛНЕЧНАЯ1" sheetId="8" r:id="rId8"/>
    <sheet name="СОЛНЕЧНАЯ2 " sheetId="9" r:id="rId9"/>
    <sheet name="СОЛНЕЧНАЯ3" sheetId="10" r:id="rId10"/>
    <sheet name="СОЛНЕЧНАЯ4" sheetId="11" r:id="rId11"/>
    <sheet name="СОЛНЕЧНАЯ5" sheetId="12" r:id="rId12"/>
    <sheet name="РОЗОВАЯ1" sheetId="13" r:id="rId13"/>
    <sheet name="РОЗОВАЯ1 (2)" sheetId="14" r:id="rId14"/>
    <sheet name="РОЗОВАЯ1 (3)" sheetId="15" r:id="rId15"/>
    <sheet name="РОЗОВАЯ1 (4)" sheetId="16" r:id="rId16"/>
    <sheet name="РОЗОВАЯ1 (5)" sheetId="17" r:id="rId17"/>
    <sheet name="РОЗОВАЯ1 (6)" sheetId="18" r:id="rId18"/>
    <sheet name="Вед.АЧР" sheetId="19" r:id="rId19"/>
    <sheet name="Вед.АЧР (2)" sheetId="20" r:id="rId20"/>
    <sheet name="Вед.АЧР (3)" sheetId="21" r:id="rId21"/>
    <sheet name="Вед.АЧР(4)" sheetId="22" r:id="rId22"/>
    <sheet name="Вед.АЧР (5)" sheetId="23" r:id="rId23"/>
    <sheet name="Вед.АЧР(6)" sheetId="24" r:id="rId24"/>
    <sheet name="сводная" sheetId="25" r:id="rId25"/>
    <sheet name="ЭПК1" sheetId="26" r:id="rId26"/>
  </sheets>
  <externalReferences>
    <externalReference r:id="rId27"/>
    <externalReference r:id="rId28"/>
    <externalReference r:id="rId29"/>
    <externalReference r:id="rId30"/>
  </externalReferences>
  <definedNames>
    <definedName name="cellsCmpKoef" localSheetId="19">[2]Control!#REF!</definedName>
    <definedName name="cellsCmpKoef" localSheetId="20">[2]Control!#REF!</definedName>
    <definedName name="cellsCmpKoef" localSheetId="22">[2]Control!#REF!</definedName>
    <definedName name="cellsCmpKoef" localSheetId="21">[2]Control!#REF!</definedName>
    <definedName name="cellsCmpKoef" localSheetId="23">[2]Control!#REF!</definedName>
    <definedName name="cellsCmpKoef" localSheetId="1">[2]Control!#REF!</definedName>
    <definedName name="cellsCmpKoef" localSheetId="2">[2]Control!#REF!</definedName>
    <definedName name="cellsCmpKoef" localSheetId="3">[2]Control!#REF!</definedName>
    <definedName name="cellsCmpKoef" localSheetId="4">[2]Control!#REF!</definedName>
    <definedName name="cellsCmpKoef" localSheetId="5">[2]Control!#REF!</definedName>
    <definedName name="cellsCmpKoef" localSheetId="13">[2]Control!#REF!</definedName>
    <definedName name="cellsCmpKoef" localSheetId="14">[2]Control!#REF!</definedName>
    <definedName name="cellsCmpKoef" localSheetId="15">[2]Control!#REF!</definedName>
    <definedName name="cellsCmpKoef" localSheetId="16">[2]Control!#REF!</definedName>
    <definedName name="cellsCmpKoef" localSheetId="17">[2]Control!#REF!</definedName>
    <definedName name="cellsCmpKoef" localSheetId="7">[2]Control!#REF!</definedName>
    <definedName name="cellsCmpKoef" localSheetId="8">[2]Control!#REF!</definedName>
    <definedName name="cellsCmpKoef" localSheetId="9">[2]Control!#REF!</definedName>
    <definedName name="cellsCmpKoef" localSheetId="10">[2]Control!#REF!</definedName>
    <definedName name="cellsCmpKoef" localSheetId="11">[2]Control!#REF!</definedName>
    <definedName name="cellsCmpKoef">[2]Control!#REF!</definedName>
    <definedName name="cellsComplex" localSheetId="19">[2]Control!#REF!</definedName>
    <definedName name="cellsComplex" localSheetId="20">[2]Control!#REF!</definedName>
    <definedName name="cellsComplex" localSheetId="22">[2]Control!#REF!</definedName>
    <definedName name="cellsComplex" localSheetId="21">[2]Control!#REF!</definedName>
    <definedName name="cellsComplex" localSheetId="23">[2]Control!#REF!</definedName>
    <definedName name="cellsComplex" localSheetId="1">[2]Control!#REF!</definedName>
    <definedName name="cellsComplex" localSheetId="2">[2]Control!#REF!</definedName>
    <definedName name="cellsComplex" localSheetId="3">[2]Control!#REF!</definedName>
    <definedName name="cellsComplex" localSheetId="4">[2]Control!#REF!</definedName>
    <definedName name="cellsComplex" localSheetId="5">[2]Control!#REF!</definedName>
    <definedName name="cellsComplex" localSheetId="13">[2]Control!#REF!</definedName>
    <definedName name="cellsComplex" localSheetId="14">[2]Control!#REF!</definedName>
    <definedName name="cellsComplex" localSheetId="15">[2]Control!#REF!</definedName>
    <definedName name="cellsComplex" localSheetId="16">[2]Control!#REF!</definedName>
    <definedName name="cellsComplex" localSheetId="17">[2]Control!#REF!</definedName>
    <definedName name="cellsComplex" localSheetId="7">[2]Control!#REF!</definedName>
    <definedName name="cellsComplex" localSheetId="8">[2]Control!#REF!</definedName>
    <definedName name="cellsComplex" localSheetId="9">[2]Control!#REF!</definedName>
    <definedName name="cellsComplex" localSheetId="10">[2]Control!#REF!</definedName>
    <definedName name="cellsComplex" localSheetId="11">[2]Control!#REF!</definedName>
    <definedName name="cellsComplex">[2]Control!#REF!</definedName>
    <definedName name="cellsDiference" localSheetId="19">[2]Control!#REF!</definedName>
    <definedName name="cellsDiference" localSheetId="20">[2]Control!#REF!</definedName>
    <definedName name="cellsDiference" localSheetId="22">[2]Control!#REF!</definedName>
    <definedName name="cellsDiference" localSheetId="21">[2]Control!#REF!</definedName>
    <definedName name="cellsDiference" localSheetId="23">[2]Control!#REF!</definedName>
    <definedName name="cellsDiference" localSheetId="1">[2]Control!#REF!</definedName>
    <definedName name="cellsDiference" localSheetId="2">[2]Control!#REF!</definedName>
    <definedName name="cellsDiference" localSheetId="3">[2]Control!#REF!</definedName>
    <definedName name="cellsDiference" localSheetId="4">[2]Control!#REF!</definedName>
    <definedName name="cellsDiference" localSheetId="5">[2]Control!#REF!</definedName>
    <definedName name="cellsDiference" localSheetId="13">[2]Control!#REF!</definedName>
    <definedName name="cellsDiference" localSheetId="14">[2]Control!#REF!</definedName>
    <definedName name="cellsDiference" localSheetId="15">[2]Control!#REF!</definedName>
    <definedName name="cellsDiference" localSheetId="16">[2]Control!#REF!</definedName>
    <definedName name="cellsDiference" localSheetId="17">[2]Control!#REF!</definedName>
    <definedName name="cellsDiference" localSheetId="7">[2]Control!#REF!</definedName>
    <definedName name="cellsDiference" localSheetId="8">[2]Control!#REF!</definedName>
    <definedName name="cellsDiference" localSheetId="9">[2]Control!#REF!</definedName>
    <definedName name="cellsDiference" localSheetId="10">[2]Control!#REF!</definedName>
    <definedName name="cellsDiference" localSheetId="11">[2]Control!#REF!</definedName>
    <definedName name="cellsDiference">[2]Control!#REF!</definedName>
    <definedName name="cellsDopRasxod" localSheetId="19">[2]Control!#REF!</definedName>
    <definedName name="cellsDopRasxod" localSheetId="20">[2]Control!#REF!</definedName>
    <definedName name="cellsDopRasxod" localSheetId="22">[2]Control!#REF!</definedName>
    <definedName name="cellsDopRasxod" localSheetId="21">[2]Control!#REF!</definedName>
    <definedName name="cellsDopRasxod" localSheetId="23">[2]Control!#REF!</definedName>
    <definedName name="cellsDopRasxod" localSheetId="1">[2]Control!#REF!</definedName>
    <definedName name="cellsDopRasxod" localSheetId="2">[2]Control!#REF!</definedName>
    <definedName name="cellsDopRasxod" localSheetId="3">[2]Control!#REF!</definedName>
    <definedName name="cellsDopRasxod" localSheetId="4">[2]Control!#REF!</definedName>
    <definedName name="cellsDopRasxod" localSheetId="5">[2]Control!#REF!</definedName>
    <definedName name="cellsDopRasxod" localSheetId="13">[2]Control!#REF!</definedName>
    <definedName name="cellsDopRasxod" localSheetId="14">[2]Control!#REF!</definedName>
    <definedName name="cellsDopRasxod" localSheetId="15">[2]Control!#REF!</definedName>
    <definedName name="cellsDopRasxod" localSheetId="16">[2]Control!#REF!</definedName>
    <definedName name="cellsDopRasxod" localSheetId="17">[2]Control!#REF!</definedName>
    <definedName name="cellsDopRasxod" localSheetId="7">[2]Control!#REF!</definedName>
    <definedName name="cellsDopRasxod" localSheetId="8">[2]Control!#REF!</definedName>
    <definedName name="cellsDopRasxod" localSheetId="9">[2]Control!#REF!</definedName>
    <definedName name="cellsDopRasxod" localSheetId="10">[2]Control!#REF!</definedName>
    <definedName name="cellsDopRasxod" localSheetId="11">[2]Control!#REF!</definedName>
    <definedName name="cellsDopRasxod">[2]Control!#REF!</definedName>
    <definedName name="cellsEnerg" localSheetId="19">[2]Control!#REF!</definedName>
    <definedName name="cellsEnerg" localSheetId="20">[2]Control!#REF!</definedName>
    <definedName name="cellsEnerg" localSheetId="22">[2]Control!#REF!</definedName>
    <definedName name="cellsEnerg" localSheetId="21">[2]Control!#REF!</definedName>
    <definedName name="cellsEnerg" localSheetId="23">[2]Control!#REF!</definedName>
    <definedName name="cellsEnerg" localSheetId="1">[2]Control!#REF!</definedName>
    <definedName name="cellsEnerg" localSheetId="2">[2]Control!#REF!</definedName>
    <definedName name="cellsEnerg" localSheetId="3">[2]Control!#REF!</definedName>
    <definedName name="cellsEnerg" localSheetId="4">[2]Control!#REF!</definedName>
    <definedName name="cellsEnerg" localSheetId="5">[2]Control!#REF!</definedName>
    <definedName name="cellsEnerg" localSheetId="13">[2]Control!#REF!</definedName>
    <definedName name="cellsEnerg" localSheetId="14">[2]Control!#REF!</definedName>
    <definedName name="cellsEnerg" localSheetId="15">[2]Control!#REF!</definedName>
    <definedName name="cellsEnerg" localSheetId="16">[2]Control!#REF!</definedName>
    <definedName name="cellsEnerg" localSheetId="17">[2]Control!#REF!</definedName>
    <definedName name="cellsEnerg" localSheetId="7">[2]Control!#REF!</definedName>
    <definedName name="cellsEnerg" localSheetId="8">[2]Control!#REF!</definedName>
    <definedName name="cellsEnerg" localSheetId="9">[2]Control!#REF!</definedName>
    <definedName name="cellsEnerg" localSheetId="10">[2]Control!#REF!</definedName>
    <definedName name="cellsEnerg" localSheetId="11">[2]Control!#REF!</definedName>
    <definedName name="cellsEnerg">[2]Control!#REF!</definedName>
    <definedName name="cellsIndicat1" localSheetId="19">[2]Control!#REF!</definedName>
    <definedName name="cellsIndicat1" localSheetId="20">[2]Control!#REF!</definedName>
    <definedName name="cellsIndicat1" localSheetId="22">[2]Control!#REF!</definedName>
    <definedName name="cellsIndicat1" localSheetId="21">[2]Control!#REF!</definedName>
    <definedName name="cellsIndicat1" localSheetId="23">[2]Control!#REF!</definedName>
    <definedName name="cellsIndicat1" localSheetId="1">[2]Control!#REF!</definedName>
    <definedName name="cellsIndicat1" localSheetId="2">[2]Control!#REF!</definedName>
    <definedName name="cellsIndicat1" localSheetId="3">[2]Control!#REF!</definedName>
    <definedName name="cellsIndicat1" localSheetId="4">[2]Control!#REF!</definedName>
    <definedName name="cellsIndicat1" localSheetId="5">[2]Control!#REF!</definedName>
    <definedName name="cellsIndicat1" localSheetId="13">[2]Control!#REF!</definedName>
    <definedName name="cellsIndicat1" localSheetId="14">[2]Control!#REF!</definedName>
    <definedName name="cellsIndicat1" localSheetId="15">[2]Control!#REF!</definedName>
    <definedName name="cellsIndicat1" localSheetId="16">[2]Control!#REF!</definedName>
    <definedName name="cellsIndicat1" localSheetId="17">[2]Control!#REF!</definedName>
    <definedName name="cellsIndicat1" localSheetId="7">[2]Control!#REF!</definedName>
    <definedName name="cellsIndicat1" localSheetId="8">[2]Control!#REF!</definedName>
    <definedName name="cellsIndicat1" localSheetId="9">[2]Control!#REF!</definedName>
    <definedName name="cellsIndicat1" localSheetId="10">[2]Control!#REF!</definedName>
    <definedName name="cellsIndicat1" localSheetId="11">[2]Control!#REF!</definedName>
    <definedName name="cellsIndicat1">[2]Control!#REF!</definedName>
    <definedName name="cellsIndicat2" localSheetId="19">[2]Control!#REF!</definedName>
    <definedName name="cellsIndicat2" localSheetId="20">[2]Control!#REF!</definedName>
    <definedName name="cellsIndicat2" localSheetId="22">[2]Control!#REF!</definedName>
    <definedName name="cellsIndicat2" localSheetId="21">[2]Control!#REF!</definedName>
    <definedName name="cellsIndicat2" localSheetId="23">[2]Control!#REF!</definedName>
    <definedName name="cellsIndicat2" localSheetId="1">[2]Control!#REF!</definedName>
    <definedName name="cellsIndicat2" localSheetId="2">[2]Control!#REF!</definedName>
    <definedName name="cellsIndicat2" localSheetId="3">[2]Control!#REF!</definedName>
    <definedName name="cellsIndicat2" localSheetId="4">[2]Control!#REF!</definedName>
    <definedName name="cellsIndicat2" localSheetId="5">[2]Control!#REF!</definedName>
    <definedName name="cellsIndicat2" localSheetId="13">[2]Control!#REF!</definedName>
    <definedName name="cellsIndicat2" localSheetId="14">[2]Control!#REF!</definedName>
    <definedName name="cellsIndicat2" localSheetId="15">[2]Control!#REF!</definedName>
    <definedName name="cellsIndicat2" localSheetId="16">[2]Control!#REF!</definedName>
    <definedName name="cellsIndicat2" localSheetId="17">[2]Control!#REF!</definedName>
    <definedName name="cellsIndicat2" localSheetId="7">[2]Control!#REF!</definedName>
    <definedName name="cellsIndicat2" localSheetId="8">[2]Control!#REF!</definedName>
    <definedName name="cellsIndicat2" localSheetId="9">[2]Control!#REF!</definedName>
    <definedName name="cellsIndicat2" localSheetId="10">[2]Control!#REF!</definedName>
    <definedName name="cellsIndicat2" localSheetId="11">[2]Control!#REF!</definedName>
    <definedName name="cellsIndicat2">[2]Control!#REF!</definedName>
    <definedName name="cellsMonth" localSheetId="19">[2]Control!#REF!</definedName>
    <definedName name="cellsMonth" localSheetId="20">[2]Control!#REF!</definedName>
    <definedName name="cellsMonth" localSheetId="22">[2]Control!#REF!</definedName>
    <definedName name="cellsMonth" localSheetId="21">[2]Control!#REF!</definedName>
    <definedName name="cellsMonth" localSheetId="23">[2]Control!#REF!</definedName>
    <definedName name="cellsMonth" localSheetId="1">[2]Control!#REF!</definedName>
    <definedName name="cellsMonth" localSheetId="2">[2]Control!#REF!</definedName>
    <definedName name="cellsMonth" localSheetId="3">[2]Control!#REF!</definedName>
    <definedName name="cellsMonth" localSheetId="4">[2]Control!#REF!</definedName>
    <definedName name="cellsMonth" localSheetId="5">[2]Control!#REF!</definedName>
    <definedName name="cellsMonth" localSheetId="13">[2]Control!#REF!</definedName>
    <definedName name="cellsMonth" localSheetId="14">[2]Control!#REF!</definedName>
    <definedName name="cellsMonth" localSheetId="15">[2]Control!#REF!</definedName>
    <definedName name="cellsMonth" localSheetId="16">[2]Control!#REF!</definedName>
    <definedName name="cellsMonth" localSheetId="17">[2]Control!#REF!</definedName>
    <definedName name="cellsMonth" localSheetId="7">[2]Control!#REF!</definedName>
    <definedName name="cellsMonth" localSheetId="8">[2]Control!#REF!</definedName>
    <definedName name="cellsMonth" localSheetId="9">[2]Control!#REF!</definedName>
    <definedName name="cellsMonth" localSheetId="10">[2]Control!#REF!</definedName>
    <definedName name="cellsMonth" localSheetId="11">[2]Control!#REF!</definedName>
    <definedName name="cellsMonth">[2]Control!#REF!</definedName>
    <definedName name="cellsNameComplex" localSheetId="19">[2]Control!#REF!</definedName>
    <definedName name="cellsNameComplex" localSheetId="20">[2]Control!#REF!</definedName>
    <definedName name="cellsNameComplex" localSheetId="22">[2]Control!#REF!</definedName>
    <definedName name="cellsNameComplex" localSheetId="21">[2]Control!#REF!</definedName>
    <definedName name="cellsNameComplex" localSheetId="23">[2]Control!#REF!</definedName>
    <definedName name="cellsNameComplex" localSheetId="1">[2]Control!#REF!</definedName>
    <definedName name="cellsNameComplex" localSheetId="2">[2]Control!#REF!</definedName>
    <definedName name="cellsNameComplex" localSheetId="3">[2]Control!#REF!</definedName>
    <definedName name="cellsNameComplex" localSheetId="4">[2]Control!#REF!</definedName>
    <definedName name="cellsNameComplex" localSheetId="5">[2]Control!#REF!</definedName>
    <definedName name="cellsNameComplex" localSheetId="13">[2]Control!#REF!</definedName>
    <definedName name="cellsNameComplex" localSheetId="14">[2]Control!#REF!</definedName>
    <definedName name="cellsNameComplex" localSheetId="15">[2]Control!#REF!</definedName>
    <definedName name="cellsNameComplex" localSheetId="16">[2]Control!#REF!</definedName>
    <definedName name="cellsNameComplex" localSheetId="17">[2]Control!#REF!</definedName>
    <definedName name="cellsNameComplex" localSheetId="7">[2]Control!#REF!</definedName>
    <definedName name="cellsNameComplex" localSheetId="8">[2]Control!#REF!</definedName>
    <definedName name="cellsNameComplex" localSheetId="9">[2]Control!#REF!</definedName>
    <definedName name="cellsNameComplex" localSheetId="10">[2]Control!#REF!</definedName>
    <definedName name="cellsNameComplex" localSheetId="11">[2]Control!#REF!</definedName>
    <definedName name="cellsNameComplex">[2]Control!#REF!</definedName>
    <definedName name="cellsNmCount" localSheetId="19">[2]Control!#REF!</definedName>
    <definedName name="cellsNmCount" localSheetId="20">[2]Control!#REF!</definedName>
    <definedName name="cellsNmCount" localSheetId="22">[2]Control!#REF!</definedName>
    <definedName name="cellsNmCount" localSheetId="21">[2]Control!#REF!</definedName>
    <definedName name="cellsNmCount" localSheetId="23">[2]Control!#REF!</definedName>
    <definedName name="cellsNmCount" localSheetId="1">[2]Control!#REF!</definedName>
    <definedName name="cellsNmCount" localSheetId="2">[2]Control!#REF!</definedName>
    <definedName name="cellsNmCount" localSheetId="3">[2]Control!#REF!</definedName>
    <definedName name="cellsNmCount" localSheetId="4">[2]Control!#REF!</definedName>
    <definedName name="cellsNmCount" localSheetId="5">[2]Control!#REF!</definedName>
    <definedName name="cellsNmCount" localSheetId="13">[2]Control!#REF!</definedName>
    <definedName name="cellsNmCount" localSheetId="14">[2]Control!#REF!</definedName>
    <definedName name="cellsNmCount" localSheetId="15">[2]Control!#REF!</definedName>
    <definedName name="cellsNmCount" localSheetId="16">[2]Control!#REF!</definedName>
    <definedName name="cellsNmCount" localSheetId="17">[2]Control!#REF!</definedName>
    <definedName name="cellsNmCount" localSheetId="7">[2]Control!#REF!</definedName>
    <definedName name="cellsNmCount" localSheetId="8">[2]Control!#REF!</definedName>
    <definedName name="cellsNmCount" localSheetId="9">[2]Control!#REF!</definedName>
    <definedName name="cellsNmCount" localSheetId="10">[2]Control!#REF!</definedName>
    <definedName name="cellsNmCount" localSheetId="11">[2]Control!#REF!</definedName>
    <definedName name="cellsNmCount">[2]Control!#REF!</definedName>
    <definedName name="cellsScale" localSheetId="19">[2]Control!#REF!</definedName>
    <definedName name="cellsScale" localSheetId="20">[2]Control!#REF!</definedName>
    <definedName name="cellsScale" localSheetId="22">[2]Control!#REF!</definedName>
    <definedName name="cellsScale" localSheetId="21">[2]Control!#REF!</definedName>
    <definedName name="cellsScale" localSheetId="23">[2]Control!#REF!</definedName>
    <definedName name="cellsScale" localSheetId="1">[2]Control!#REF!</definedName>
    <definedName name="cellsScale" localSheetId="2">[2]Control!#REF!</definedName>
    <definedName name="cellsScale" localSheetId="3">[2]Control!#REF!</definedName>
    <definedName name="cellsScale" localSheetId="4">[2]Control!#REF!</definedName>
    <definedName name="cellsScale" localSheetId="5">[2]Control!#REF!</definedName>
    <definedName name="cellsScale" localSheetId="13">[2]Control!#REF!</definedName>
    <definedName name="cellsScale" localSheetId="14">[2]Control!#REF!</definedName>
    <definedName name="cellsScale" localSheetId="15">[2]Control!#REF!</definedName>
    <definedName name="cellsScale" localSheetId="16">[2]Control!#REF!</definedName>
    <definedName name="cellsScale" localSheetId="17">[2]Control!#REF!</definedName>
    <definedName name="cellsScale" localSheetId="7">[2]Control!#REF!</definedName>
    <definedName name="cellsScale" localSheetId="8">[2]Control!#REF!</definedName>
    <definedName name="cellsScale" localSheetId="9">[2]Control!#REF!</definedName>
    <definedName name="cellsScale" localSheetId="10">[2]Control!#REF!</definedName>
    <definedName name="cellsScale" localSheetId="11">[2]Control!#REF!</definedName>
    <definedName name="cellsScale">[2]Control!#REF!</definedName>
    <definedName name="cellsYear" localSheetId="19">[2]Control!#REF!</definedName>
    <definedName name="cellsYear" localSheetId="20">[2]Control!#REF!</definedName>
    <definedName name="cellsYear" localSheetId="22">[2]Control!#REF!</definedName>
    <definedName name="cellsYear" localSheetId="21">[2]Control!#REF!</definedName>
    <definedName name="cellsYear" localSheetId="23">[2]Control!#REF!</definedName>
    <definedName name="cellsYear" localSheetId="1">[2]Control!#REF!</definedName>
    <definedName name="cellsYear" localSheetId="2">[2]Control!#REF!</definedName>
    <definedName name="cellsYear" localSheetId="3">[2]Control!#REF!</definedName>
    <definedName name="cellsYear" localSheetId="4">[2]Control!#REF!</definedName>
    <definedName name="cellsYear" localSheetId="5">[2]Control!#REF!</definedName>
    <definedName name="cellsYear" localSheetId="13">[2]Control!#REF!</definedName>
    <definedName name="cellsYear" localSheetId="14">[2]Control!#REF!</definedName>
    <definedName name="cellsYear" localSheetId="15">[2]Control!#REF!</definedName>
    <definedName name="cellsYear" localSheetId="16">[2]Control!#REF!</definedName>
    <definedName name="cellsYear" localSheetId="17">[2]Control!#REF!</definedName>
    <definedName name="cellsYear" localSheetId="7">[2]Control!#REF!</definedName>
    <definedName name="cellsYear" localSheetId="8">[2]Control!#REF!</definedName>
    <definedName name="cellsYear" localSheetId="9">[2]Control!#REF!</definedName>
    <definedName name="cellsYear" localSheetId="10">[2]Control!#REF!</definedName>
    <definedName name="cellsYear" localSheetId="11">[2]Control!#REF!</definedName>
    <definedName name="cellsYear">[2]Control!#REF!</definedName>
    <definedName name="columnsDay" localSheetId="19">[2]Control!#REF!</definedName>
    <definedName name="columnsDay" localSheetId="20">[2]Control!#REF!</definedName>
    <definedName name="columnsDay" localSheetId="22">[2]Control!#REF!</definedName>
    <definedName name="columnsDay" localSheetId="21">[2]Control!#REF!</definedName>
    <definedName name="columnsDay" localSheetId="23">[2]Control!#REF!</definedName>
    <definedName name="columnsDay" localSheetId="1">[2]Control!#REF!</definedName>
    <definedName name="columnsDay" localSheetId="2">[2]Control!#REF!</definedName>
    <definedName name="columnsDay" localSheetId="3">[2]Control!#REF!</definedName>
    <definedName name="columnsDay" localSheetId="4">[2]Control!#REF!</definedName>
    <definedName name="columnsDay" localSheetId="5">[2]Control!#REF!</definedName>
    <definedName name="columnsDay" localSheetId="13">[2]Control!#REF!</definedName>
    <definedName name="columnsDay" localSheetId="14">[2]Control!#REF!</definedName>
    <definedName name="columnsDay" localSheetId="15">[2]Control!#REF!</definedName>
    <definedName name="columnsDay" localSheetId="16">[2]Control!#REF!</definedName>
    <definedName name="columnsDay" localSheetId="17">[2]Control!#REF!</definedName>
    <definedName name="columnsDay" localSheetId="7">[2]Control!#REF!</definedName>
    <definedName name="columnsDay" localSheetId="8">[2]Control!#REF!</definedName>
    <definedName name="columnsDay" localSheetId="9">[2]Control!#REF!</definedName>
    <definedName name="columnsDay" localSheetId="10">[2]Control!#REF!</definedName>
    <definedName name="columnsDay" localSheetId="11">[2]Control!#REF!</definedName>
    <definedName name="columnsDay">[2]Control!#REF!</definedName>
    <definedName name="columnsVDHolder" localSheetId="19">[2]Control!#REF!</definedName>
    <definedName name="columnsVDHolder" localSheetId="20">[2]Control!#REF!</definedName>
    <definedName name="columnsVDHolder" localSheetId="22">[2]Control!#REF!</definedName>
    <definedName name="columnsVDHolder" localSheetId="21">[2]Control!#REF!</definedName>
    <definedName name="columnsVDHolder" localSheetId="23">[2]Control!#REF!</definedName>
    <definedName name="columnsVDHolder" localSheetId="1">[2]Control!#REF!</definedName>
    <definedName name="columnsVDHolder" localSheetId="2">[2]Control!#REF!</definedName>
    <definedName name="columnsVDHolder" localSheetId="3">[2]Control!#REF!</definedName>
    <definedName name="columnsVDHolder" localSheetId="4">[2]Control!#REF!</definedName>
    <definedName name="columnsVDHolder" localSheetId="5">[2]Control!#REF!</definedName>
    <definedName name="columnsVDHolder" localSheetId="13">[2]Control!#REF!</definedName>
    <definedName name="columnsVDHolder" localSheetId="14">[2]Control!#REF!</definedName>
    <definedName name="columnsVDHolder" localSheetId="15">[2]Control!#REF!</definedName>
    <definedName name="columnsVDHolder" localSheetId="16">[2]Control!#REF!</definedName>
    <definedName name="columnsVDHolder" localSheetId="17">[2]Control!#REF!</definedName>
    <definedName name="columnsVDHolder" localSheetId="7">[2]Control!#REF!</definedName>
    <definedName name="columnsVDHolder" localSheetId="8">[2]Control!#REF!</definedName>
    <definedName name="columnsVDHolder" localSheetId="9">[2]Control!#REF!</definedName>
    <definedName name="columnsVDHolder" localSheetId="10">[2]Control!#REF!</definedName>
    <definedName name="columnsVDHolder" localSheetId="11">[2]Control!#REF!</definedName>
    <definedName name="columnsVDHolder">[2]Control!#REF!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19">[2]Control!#REF!</definedName>
    <definedName name="nameSheet_Spisok" localSheetId="20">[2]Control!#REF!</definedName>
    <definedName name="nameSheet_Spisok" localSheetId="22">[2]Control!#REF!</definedName>
    <definedName name="nameSheet_Spisok" localSheetId="21">[2]Control!#REF!</definedName>
    <definedName name="nameSheet_Spisok" localSheetId="23">[2]Control!#REF!</definedName>
    <definedName name="nameSheet_Spisok" localSheetId="1">[2]Control!#REF!</definedName>
    <definedName name="nameSheet_Spisok" localSheetId="2">[2]Control!#REF!</definedName>
    <definedName name="nameSheet_Spisok" localSheetId="3">[2]Control!#REF!</definedName>
    <definedName name="nameSheet_Spisok" localSheetId="4">[2]Control!#REF!</definedName>
    <definedName name="nameSheet_Spisok" localSheetId="5">[2]Control!#REF!</definedName>
    <definedName name="nameSheet_Spisok" localSheetId="13">[2]Control!#REF!</definedName>
    <definedName name="nameSheet_Spisok" localSheetId="14">[2]Control!#REF!</definedName>
    <definedName name="nameSheet_Spisok" localSheetId="15">[2]Control!#REF!</definedName>
    <definedName name="nameSheet_Spisok" localSheetId="16">[2]Control!#REF!</definedName>
    <definedName name="nameSheet_Spisok" localSheetId="17">[2]Control!#REF!</definedName>
    <definedName name="nameSheet_Spisok" localSheetId="7">[2]Control!#REF!</definedName>
    <definedName name="nameSheet_Spisok" localSheetId="8">[2]Control!#REF!</definedName>
    <definedName name="nameSheet_Spisok" localSheetId="9">[2]Control!#REF!</definedName>
    <definedName name="nameSheet_Spisok" localSheetId="10">[2]Control!#REF!</definedName>
    <definedName name="nameSheet_Spisok" localSheetId="11">[2]Control!#REF!</definedName>
    <definedName name="nameSheet_Spisok">[2]Control!#REF!</definedName>
    <definedName name="rowsDay" localSheetId="19">[2]Control!#REF!</definedName>
    <definedName name="rowsDay" localSheetId="20">[2]Control!#REF!</definedName>
    <definedName name="rowsDay" localSheetId="22">[2]Control!#REF!</definedName>
    <definedName name="rowsDay" localSheetId="21">[2]Control!#REF!</definedName>
    <definedName name="rowsDay" localSheetId="23">[2]Control!#REF!</definedName>
    <definedName name="rowsDay" localSheetId="1">[2]Control!#REF!</definedName>
    <definedName name="rowsDay" localSheetId="2">[2]Control!#REF!</definedName>
    <definedName name="rowsDay" localSheetId="3">[2]Control!#REF!</definedName>
    <definedName name="rowsDay" localSheetId="4">[2]Control!#REF!</definedName>
    <definedName name="rowsDay" localSheetId="5">[2]Control!#REF!</definedName>
    <definedName name="rowsDay" localSheetId="13">[2]Control!#REF!</definedName>
    <definedName name="rowsDay" localSheetId="14">[2]Control!#REF!</definedName>
    <definedName name="rowsDay" localSheetId="15">[2]Control!#REF!</definedName>
    <definedName name="rowsDay" localSheetId="16">[2]Control!#REF!</definedName>
    <definedName name="rowsDay" localSheetId="17">[2]Control!#REF!</definedName>
    <definedName name="rowsDay" localSheetId="7">[2]Control!#REF!</definedName>
    <definedName name="rowsDay" localSheetId="8">[2]Control!#REF!</definedName>
    <definedName name="rowsDay" localSheetId="9">[2]Control!#REF!</definedName>
    <definedName name="rowsDay" localSheetId="10">[2]Control!#REF!</definedName>
    <definedName name="rowsDay" localSheetId="11">[2]Control!#REF!</definedName>
    <definedName name="rowsDay">[2]Control!#REF!</definedName>
    <definedName name="rowSpisok_beg" localSheetId="19">[2]Control!#REF!</definedName>
    <definedName name="rowSpisok_beg" localSheetId="20">[2]Control!#REF!</definedName>
    <definedName name="rowSpisok_beg" localSheetId="22">[2]Control!#REF!</definedName>
    <definedName name="rowSpisok_beg" localSheetId="21">[2]Control!#REF!</definedName>
    <definedName name="rowSpisok_beg" localSheetId="23">[2]Control!#REF!</definedName>
    <definedName name="rowSpisok_beg" localSheetId="1">[2]Control!#REF!</definedName>
    <definedName name="rowSpisok_beg" localSheetId="2">[2]Control!#REF!</definedName>
    <definedName name="rowSpisok_beg" localSheetId="3">[2]Control!#REF!</definedName>
    <definedName name="rowSpisok_beg" localSheetId="4">[2]Control!#REF!</definedName>
    <definedName name="rowSpisok_beg" localSheetId="5">[2]Control!#REF!</definedName>
    <definedName name="rowSpisok_beg" localSheetId="13">[2]Control!#REF!</definedName>
    <definedName name="rowSpisok_beg" localSheetId="14">[2]Control!#REF!</definedName>
    <definedName name="rowSpisok_beg" localSheetId="15">[2]Control!#REF!</definedName>
    <definedName name="rowSpisok_beg" localSheetId="16">[2]Control!#REF!</definedName>
    <definedName name="rowSpisok_beg" localSheetId="17">[2]Control!#REF!</definedName>
    <definedName name="rowSpisok_beg" localSheetId="7">[2]Control!#REF!</definedName>
    <definedName name="rowSpisok_beg" localSheetId="8">[2]Control!#REF!</definedName>
    <definedName name="rowSpisok_beg" localSheetId="9">[2]Control!#REF!</definedName>
    <definedName name="rowSpisok_beg" localSheetId="10">[2]Control!#REF!</definedName>
    <definedName name="rowSpisok_beg" localSheetId="11">[2]Control!#REF!</definedName>
    <definedName name="rowSpisok_beg">[2]Control!#REF!</definedName>
    <definedName name="rowsVDHolder" localSheetId="19">[2]Control!#REF!</definedName>
    <definedName name="rowsVDHolder" localSheetId="20">[2]Control!#REF!</definedName>
    <definedName name="rowsVDHolder" localSheetId="22">[2]Control!#REF!</definedName>
    <definedName name="rowsVDHolder" localSheetId="21">[2]Control!#REF!</definedName>
    <definedName name="rowsVDHolder" localSheetId="23">[2]Control!#REF!</definedName>
    <definedName name="rowsVDHolder" localSheetId="1">[2]Control!#REF!</definedName>
    <definedName name="rowsVDHolder" localSheetId="2">[2]Control!#REF!</definedName>
    <definedName name="rowsVDHolder" localSheetId="3">[2]Control!#REF!</definedName>
    <definedName name="rowsVDHolder" localSheetId="4">[2]Control!#REF!</definedName>
    <definedName name="rowsVDHolder" localSheetId="5">[2]Control!#REF!</definedName>
    <definedName name="rowsVDHolder" localSheetId="13">[2]Control!#REF!</definedName>
    <definedName name="rowsVDHolder" localSheetId="14">[2]Control!#REF!</definedName>
    <definedName name="rowsVDHolder" localSheetId="15">[2]Control!#REF!</definedName>
    <definedName name="rowsVDHolder" localSheetId="16">[2]Control!#REF!</definedName>
    <definedName name="rowsVDHolder" localSheetId="17">[2]Control!#REF!</definedName>
    <definedName name="rowsVDHolder" localSheetId="7">[2]Control!#REF!</definedName>
    <definedName name="rowsVDHolder" localSheetId="8">[2]Control!#REF!</definedName>
    <definedName name="rowsVDHolder" localSheetId="9">[2]Control!#REF!</definedName>
    <definedName name="rowsVDHolder" localSheetId="10">[2]Control!#REF!</definedName>
    <definedName name="rowsVDHolder" localSheetId="11">[2]Control!#REF!</definedName>
    <definedName name="rowsVDHolder">[2]Control!#REF!</definedName>
    <definedName name="wrn.мартюш." localSheetId="18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13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24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11" hidden="1">{#N/A,#N/A,FALSE,"Мартюш";#N/A,#N/A,FALSE,"ЖБК"}</definedName>
    <definedName name="wrn.мартюш." localSheetId="25" hidden="1">{#N/A,#N/A,FALSE,"Мартюш";#N/A,#N/A,FALSE,"ЖБК"}</definedName>
    <definedName name="wrn.мартюш." hidden="1">{#N/A,#N/A,FALSE,"Мартюш";#N/A,#N/A,FALSE,"ЖБК"}</definedName>
    <definedName name="_xlnm.Print_Area" localSheetId="0">'ИЗУМРУД '!$A$1:$AC$74</definedName>
    <definedName name="_xlnm.Print_Area" localSheetId="1">'ИЗУМРУД  (2)'!$A$1:$Z$74</definedName>
    <definedName name="_xlnm.Print_Area" localSheetId="2">'ИЗУМРУД  (3)'!$A$1:$Z$74</definedName>
    <definedName name="_xlnm.Print_Area" localSheetId="3">'ИЗУМРУД  (4)'!$A$1:$Z$74</definedName>
    <definedName name="_xlnm.Print_Area" localSheetId="4">'ИЗУМРУД  (5)'!$A$1:$Z$74</definedName>
    <definedName name="_xlnm.Print_Area" localSheetId="5">'ИЗУМРУД  (6)'!$A$1:$Z$74</definedName>
    <definedName name="_xlnm.Print_Area" localSheetId="12">РОЗОВАЯ1!$A$1:$AD$74</definedName>
    <definedName name="_xlnm.Print_Area" localSheetId="13">'РОЗОВАЯ1 (2)'!$A$1:$AD$74</definedName>
    <definedName name="_xlnm.Print_Area" localSheetId="14">'РОЗОВАЯ1 (3)'!$A$1:$AD$74</definedName>
    <definedName name="_xlnm.Print_Area" localSheetId="15">'РОЗОВАЯ1 (4)'!$A$1:$AD$74</definedName>
    <definedName name="_xlnm.Print_Area" localSheetId="16">'РОЗОВАЯ1 (5)'!$A$1:$AD$74</definedName>
    <definedName name="_xlnm.Print_Area" localSheetId="17">'РОЗОВАЯ1 (6)'!$A$1:$AD$74</definedName>
    <definedName name="_xlnm.Print_Area" localSheetId="24">сводная!$A$1:$M$35</definedName>
    <definedName name="_xlnm.Print_Area" localSheetId="6">'СОЛНЕЧНАЯ '!$A$1:$AC$74,'СОЛНЕЧНАЯ '!$AD$1:$AN$45</definedName>
    <definedName name="_xlnm.Print_Area" localSheetId="7">СОЛНЕЧНАЯ1!$A$1:$AC$74</definedName>
    <definedName name="_xlnm.Print_Area" localSheetId="8">'СОЛНЕЧНАЯ2 '!$A$1:$AC$74</definedName>
    <definedName name="_xlnm.Print_Area" localSheetId="9">СОЛНЕЧНАЯ3!$A$1:$AC$74</definedName>
    <definedName name="_xlnm.Print_Area" localSheetId="10">СОЛНЕЧНАЯ4!$A$1:$AC$74</definedName>
    <definedName name="_xlnm.Print_Area" localSheetId="11">СОЛНЕЧНАЯ5!$A$1:$AC$74</definedName>
    <definedName name="синарская1" localSheetId="19">[2]Control!#REF!</definedName>
    <definedName name="синарская1" localSheetId="20">[2]Control!#REF!</definedName>
    <definedName name="синарская1" localSheetId="22">[2]Control!#REF!</definedName>
    <definedName name="синарская1" localSheetId="21">[2]Control!#REF!</definedName>
    <definedName name="синарская1" localSheetId="23">[2]Control!#REF!</definedName>
    <definedName name="синарская1" localSheetId="1">[2]Control!#REF!</definedName>
    <definedName name="синарская1" localSheetId="2">[2]Control!#REF!</definedName>
    <definedName name="синарская1" localSheetId="3">[2]Control!#REF!</definedName>
    <definedName name="синарская1" localSheetId="4">[2]Control!#REF!</definedName>
    <definedName name="синарская1" localSheetId="5">[2]Control!#REF!</definedName>
    <definedName name="синарская1" localSheetId="13">[2]Control!#REF!</definedName>
    <definedName name="синарская1" localSheetId="14">[2]Control!#REF!</definedName>
    <definedName name="синарская1" localSheetId="15">[2]Control!#REF!</definedName>
    <definedName name="синарская1" localSheetId="16">[2]Control!#REF!</definedName>
    <definedName name="синарская1" localSheetId="17">[2]Control!#REF!</definedName>
    <definedName name="синарская1" localSheetId="7">[2]Control!#REF!</definedName>
    <definedName name="синарская1" localSheetId="8">[2]Control!#REF!</definedName>
    <definedName name="синарская1" localSheetId="9">[2]Control!#REF!</definedName>
    <definedName name="синарская1" localSheetId="10">[2]Control!#REF!</definedName>
    <definedName name="синарская1" localSheetId="11">[2]Control!#REF!</definedName>
    <definedName name="синарская1">[2]Control!#REF!</definedName>
    <definedName name="синарская2" localSheetId="19">[2]Control!#REF!</definedName>
    <definedName name="синарская2" localSheetId="20">[2]Control!#REF!</definedName>
    <definedName name="синарская2" localSheetId="22">[2]Control!#REF!</definedName>
    <definedName name="синарская2" localSheetId="21">[2]Control!#REF!</definedName>
    <definedName name="синарская2" localSheetId="23">[2]Control!#REF!</definedName>
    <definedName name="синарская2" localSheetId="1">[2]Control!#REF!</definedName>
    <definedName name="синарская2" localSheetId="2">[2]Control!#REF!</definedName>
    <definedName name="синарская2" localSheetId="3">[2]Control!#REF!</definedName>
    <definedName name="синарская2" localSheetId="4">[2]Control!#REF!</definedName>
    <definedName name="синарская2" localSheetId="5">[2]Control!#REF!</definedName>
    <definedName name="синарская2" localSheetId="13">[2]Control!#REF!</definedName>
    <definedName name="синарская2" localSheetId="14">[2]Control!#REF!</definedName>
    <definedName name="синарская2" localSheetId="15">[2]Control!#REF!</definedName>
    <definedName name="синарская2" localSheetId="16">[2]Control!#REF!</definedName>
    <definedName name="синарская2" localSheetId="17">[2]Control!#REF!</definedName>
    <definedName name="синарская2" localSheetId="7">[2]Control!#REF!</definedName>
    <definedName name="синарская2" localSheetId="8">[2]Control!#REF!</definedName>
    <definedName name="синарская2" localSheetId="9">[2]Control!#REF!</definedName>
    <definedName name="синарская2" localSheetId="10">[2]Control!#REF!</definedName>
    <definedName name="синарская2" localSheetId="11">[2]Control!#REF!</definedName>
    <definedName name="синарская2">[2]Control!#REF!</definedName>
  </definedNames>
  <calcPr calcId="124519"/>
</workbook>
</file>

<file path=xl/calcChain.xml><?xml version="1.0" encoding="utf-8"?>
<calcChain xmlns="http://schemas.openxmlformats.org/spreadsheetml/2006/main">
  <c r="L29" i="25"/>
  <c r="K29"/>
  <c r="J29"/>
  <c r="I29"/>
  <c r="H29"/>
  <c r="G29"/>
  <c r="F29"/>
  <c r="E29"/>
  <c r="D29"/>
  <c r="C29"/>
  <c r="B29"/>
  <c r="M29" s="1"/>
  <c r="L28"/>
  <c r="K28"/>
  <c r="J28"/>
  <c r="I28"/>
  <c r="H28"/>
  <c r="G28"/>
  <c r="F28"/>
  <c r="E28"/>
  <c r="D28"/>
  <c r="C28"/>
  <c r="B28"/>
  <c r="M28" s="1"/>
  <c r="L27"/>
  <c r="K27"/>
  <c r="J27"/>
  <c r="I27"/>
  <c r="H27"/>
  <c r="G27"/>
  <c r="F27"/>
  <c r="E27"/>
  <c r="D27"/>
  <c r="C27"/>
  <c r="B27"/>
  <c r="M27" s="1"/>
  <c r="L26"/>
  <c r="K26"/>
  <c r="J26"/>
  <c r="I26"/>
  <c r="H26"/>
  <c r="G26"/>
  <c r="F26"/>
  <c r="E26"/>
  <c r="D26"/>
  <c r="C26"/>
  <c r="B26"/>
  <c r="M26" s="1"/>
  <c r="L25"/>
  <c r="K25"/>
  <c r="J25"/>
  <c r="I25"/>
  <c r="H25"/>
  <c r="G25"/>
  <c r="F25"/>
  <c r="E25"/>
  <c r="D25"/>
  <c r="C25"/>
  <c r="B25"/>
  <c r="M25" s="1"/>
  <c r="L24"/>
  <c r="K24"/>
  <c r="J24"/>
  <c r="I24"/>
  <c r="H24"/>
  <c r="G24"/>
  <c r="F24"/>
  <c r="E24"/>
  <c r="D24"/>
  <c r="C24"/>
  <c r="B24"/>
  <c r="M24" s="1"/>
  <c r="L23"/>
  <c r="K23"/>
  <c r="J23"/>
  <c r="I23"/>
  <c r="H23"/>
  <c r="G23"/>
  <c r="F23"/>
  <c r="E23"/>
  <c r="D23"/>
  <c r="C23"/>
  <c r="B23"/>
  <c r="M23" s="1"/>
  <c r="L22"/>
  <c r="K22"/>
  <c r="J22"/>
  <c r="I22"/>
  <c r="H22"/>
  <c r="G22"/>
  <c r="F22"/>
  <c r="E22"/>
  <c r="D22"/>
  <c r="C22"/>
  <c r="B22"/>
  <c r="M22" s="1"/>
  <c r="L21"/>
  <c r="K21"/>
  <c r="J21"/>
  <c r="I21"/>
  <c r="H21"/>
  <c r="G21"/>
  <c r="F21"/>
  <c r="E21"/>
  <c r="D21"/>
  <c r="C21"/>
  <c r="B21"/>
  <c r="M21" s="1"/>
  <c r="L20"/>
  <c r="K20"/>
  <c r="J20"/>
  <c r="I20"/>
  <c r="H20"/>
  <c r="G20"/>
  <c r="F20"/>
  <c r="E20"/>
  <c r="D20"/>
  <c r="C20"/>
  <c r="B20"/>
  <c r="M20" s="1"/>
  <c r="L19"/>
  <c r="K19"/>
  <c r="J19"/>
  <c r="I19"/>
  <c r="H19"/>
  <c r="G19"/>
  <c r="F19"/>
  <c r="E19"/>
  <c r="D19"/>
  <c r="C19"/>
  <c r="B19"/>
  <c r="M19" s="1"/>
  <c r="L18"/>
  <c r="K18"/>
  <c r="J18"/>
  <c r="I18"/>
  <c r="H18"/>
  <c r="G18"/>
  <c r="F18"/>
  <c r="E18"/>
  <c r="D18"/>
  <c r="C18"/>
  <c r="B18"/>
  <c r="M18" s="1"/>
  <c r="L17"/>
  <c r="K17"/>
  <c r="J17"/>
  <c r="I17"/>
  <c r="H17"/>
  <c r="G17"/>
  <c r="F17"/>
  <c r="E17"/>
  <c r="D17"/>
  <c r="C17"/>
  <c r="B17"/>
  <c r="M17" s="1"/>
  <c r="L16"/>
  <c r="K16"/>
  <c r="J16"/>
  <c r="I16"/>
  <c r="H16"/>
  <c r="G16"/>
  <c r="F16"/>
  <c r="E16"/>
  <c r="D16"/>
  <c r="C16"/>
  <c r="B16"/>
  <c r="M16" s="1"/>
  <c r="L15"/>
  <c r="K15"/>
  <c r="J15"/>
  <c r="I15"/>
  <c r="H15"/>
  <c r="G15"/>
  <c r="F15"/>
  <c r="E15"/>
  <c r="D15"/>
  <c r="C15"/>
  <c r="B15"/>
  <c r="M15" s="1"/>
  <c r="L14"/>
  <c r="K14"/>
  <c r="J14"/>
  <c r="I14"/>
  <c r="H14"/>
  <c r="G14"/>
  <c r="F14"/>
  <c r="E14"/>
  <c r="D14"/>
  <c r="C14"/>
  <c r="B14"/>
  <c r="M14" s="1"/>
  <c r="L13"/>
  <c r="K13"/>
  <c r="J13"/>
  <c r="I13"/>
  <c r="H13"/>
  <c r="G13"/>
  <c r="F13"/>
  <c r="E13"/>
  <c r="D13"/>
  <c r="C13"/>
  <c r="B13"/>
  <c r="M13" s="1"/>
  <c r="L12"/>
  <c r="K12"/>
  <c r="J12"/>
  <c r="I12"/>
  <c r="H12"/>
  <c r="G12"/>
  <c r="F12"/>
  <c r="E12"/>
  <c r="D12"/>
  <c r="C12"/>
  <c r="B12"/>
  <c r="M12" s="1"/>
  <c r="L11"/>
  <c r="K11"/>
  <c r="J11"/>
  <c r="I11"/>
  <c r="H11"/>
  <c r="G11"/>
  <c r="F11"/>
  <c r="E11"/>
  <c r="D11"/>
  <c r="C11"/>
  <c r="B11"/>
  <c r="M11" s="1"/>
  <c r="L10"/>
  <c r="K10"/>
  <c r="J10"/>
  <c r="I10"/>
  <c r="H10"/>
  <c r="G10"/>
  <c r="F10"/>
  <c r="E10"/>
  <c r="D10"/>
  <c r="C10"/>
  <c r="B10"/>
  <c r="M10" s="1"/>
  <c r="L9"/>
  <c r="K9"/>
  <c r="J9"/>
  <c r="I9"/>
  <c r="H9"/>
  <c r="G9"/>
  <c r="F9"/>
  <c r="E9"/>
  <c r="D9"/>
  <c r="C9"/>
  <c r="B9"/>
  <c r="M9" s="1"/>
  <c r="L8"/>
  <c r="K8"/>
  <c r="J8"/>
  <c r="I8"/>
  <c r="H8"/>
  <c r="G8"/>
  <c r="F8"/>
  <c r="E8"/>
  <c r="D8"/>
  <c r="C8"/>
  <c r="B8"/>
  <c r="M8" s="1"/>
  <c r="L7"/>
  <c r="K7"/>
  <c r="J7"/>
  <c r="I7"/>
  <c r="H7"/>
  <c r="G7"/>
  <c r="F7"/>
  <c r="E7"/>
  <c r="D7"/>
  <c r="C7"/>
  <c r="B7"/>
  <c r="M7" s="1"/>
  <c r="L6"/>
  <c r="K6"/>
  <c r="J6"/>
  <c r="I6"/>
  <c r="H6"/>
  <c r="G6"/>
  <c r="F6"/>
  <c r="E6"/>
  <c r="D6"/>
  <c r="C6"/>
  <c r="B6"/>
  <c r="M6" s="1"/>
  <c r="N28" i="24"/>
  <c r="M28"/>
  <c r="L28"/>
  <c r="K28"/>
  <c r="N15"/>
  <c r="K15"/>
  <c r="N10"/>
  <c r="N19" s="1"/>
  <c r="M10"/>
  <c r="M19" s="1"/>
  <c r="L10"/>
  <c r="L19" s="1"/>
  <c r="K10"/>
  <c r="K19" s="1"/>
  <c r="N29" i="23"/>
  <c r="M29"/>
  <c r="L29"/>
  <c r="K29"/>
  <c r="N11"/>
  <c r="N20" s="1"/>
  <c r="M11"/>
  <c r="M20" s="1"/>
  <c r="L11"/>
  <c r="L20" s="1"/>
  <c r="K11"/>
  <c r="K20" s="1"/>
  <c r="N28" i="22"/>
  <c r="M28"/>
  <c r="L28"/>
  <c r="K28"/>
  <c r="N19"/>
  <c r="M19"/>
  <c r="L19"/>
  <c r="K19"/>
  <c r="N30" i="21"/>
  <c r="M30"/>
  <c r="L30"/>
  <c r="K30"/>
  <c r="N21"/>
  <c r="M21"/>
  <c r="L21"/>
  <c r="K21"/>
  <c r="N30" i="20"/>
  <c r="M30"/>
  <c r="L30"/>
  <c r="K30"/>
  <c r="N21"/>
  <c r="K17"/>
  <c r="M12"/>
  <c r="M21" s="1"/>
  <c r="L12"/>
  <c r="L21" s="1"/>
  <c r="K12"/>
  <c r="K21" s="1"/>
  <c r="N30" i="19"/>
  <c r="M30"/>
  <c r="L30"/>
  <c r="K30"/>
  <c r="N17"/>
  <c r="K17"/>
  <c r="N12"/>
  <c r="N21" s="1"/>
  <c r="M12"/>
  <c r="M21" s="1"/>
  <c r="L12"/>
  <c r="L21" s="1"/>
  <c r="K12"/>
  <c r="K21" s="1"/>
  <c r="M54" i="18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7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6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5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3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1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9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8"/>
  <c r="F54"/>
  <c r="M53"/>
  <c r="F53"/>
  <c r="T24"/>
  <c r="S24"/>
  <c r="Q24"/>
  <c r="P24"/>
  <c r="N24"/>
  <c r="M24"/>
  <c r="K24"/>
  <c r="J24"/>
  <c r="AI15"/>
  <c r="AI16" s="1"/>
  <c r="AH14"/>
  <c r="AH13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M54" i="7"/>
  <c r="F54"/>
  <c r="M53"/>
  <c r="F53"/>
  <c r="AI38"/>
  <c r="AH38"/>
  <c r="AG38"/>
  <c r="AF38"/>
  <c r="AL37"/>
  <c r="AL36"/>
  <c r="AL35"/>
  <c r="AL34"/>
  <c r="AL33"/>
  <c r="AL32"/>
  <c r="AL31"/>
  <c r="AL30"/>
  <c r="AL29"/>
  <c r="AL28"/>
  <c r="AL27"/>
  <c r="AL26"/>
  <c r="AL25"/>
  <c r="AL24"/>
  <c r="T24"/>
  <c r="S24"/>
  <c r="Q24"/>
  <c r="P24"/>
  <c r="N24"/>
  <c r="M24"/>
  <c r="K24"/>
  <c r="J24"/>
  <c r="AL23"/>
  <c r="AL22"/>
  <c r="AL21"/>
  <c r="AL20"/>
  <c r="AL19"/>
  <c r="AL18"/>
  <c r="AL17"/>
  <c r="AL16"/>
  <c r="AL15"/>
  <c r="AL14"/>
  <c r="AC12"/>
  <c r="AB12"/>
  <c r="T63" s="1"/>
  <c r="AA12"/>
  <c r="Z12"/>
  <c r="Q63" s="1"/>
  <c r="Y12"/>
  <c r="X12"/>
  <c r="N63" s="1"/>
  <c r="W12"/>
  <c r="V12"/>
  <c r="K63" s="1"/>
  <c r="AB11"/>
  <c r="AC11" s="1"/>
  <c r="Z11"/>
  <c r="AA11" s="1"/>
  <c r="X11"/>
  <c r="Y11" s="1"/>
  <c r="V11"/>
  <c r="W11" s="1"/>
  <c r="H11"/>
  <c r="H10"/>
  <c r="AC8"/>
  <c r="AB8"/>
  <c r="T62" s="1"/>
  <c r="AA8"/>
  <c r="Z8"/>
  <c r="Q62" s="1"/>
  <c r="Y8"/>
  <c r="X8"/>
  <c r="N62" s="1"/>
  <c r="W8"/>
  <c r="V8"/>
  <c r="K62" s="1"/>
  <c r="AB7"/>
  <c r="AC7" s="1"/>
  <c r="Z7"/>
  <c r="AA7" s="1"/>
  <c r="X7"/>
  <c r="Y7" s="1"/>
  <c r="V7"/>
  <c r="W7" s="1"/>
  <c r="H7"/>
  <c r="H6"/>
  <c r="T63" i="6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5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4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3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2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T24"/>
  <c r="S24"/>
  <c r="Q24"/>
  <c r="P24"/>
  <c r="N24"/>
  <c r="M24"/>
  <c r="K24"/>
  <c r="J24"/>
  <c r="H11"/>
  <c r="H10"/>
  <c r="H7"/>
  <c r="H6"/>
  <c r="T63" i="1"/>
  <c r="T67" s="1"/>
  <c r="R63"/>
  <c r="R67" s="1"/>
  <c r="Q63"/>
  <c r="Q67" s="1"/>
  <c r="O63"/>
  <c r="O67" s="1"/>
  <c r="N63"/>
  <c r="N67" s="1"/>
  <c r="L63"/>
  <c r="L67" s="1"/>
  <c r="K63"/>
  <c r="K67" s="1"/>
  <c r="I63"/>
  <c r="I67" s="1"/>
  <c r="T62"/>
  <c r="T66" s="1"/>
  <c r="T70" s="1"/>
  <c r="R62"/>
  <c r="R66" s="1"/>
  <c r="R70" s="1"/>
  <c r="Q62"/>
  <c r="Q66" s="1"/>
  <c r="Q70" s="1"/>
  <c r="O62"/>
  <c r="O66" s="1"/>
  <c r="O70" s="1"/>
  <c r="N62"/>
  <c r="N66" s="1"/>
  <c r="N70" s="1"/>
  <c r="L62"/>
  <c r="L66" s="1"/>
  <c r="L70" s="1"/>
  <c r="K62"/>
  <c r="K66" s="1"/>
  <c r="K70" s="1"/>
  <c r="I62"/>
  <c r="I66" s="1"/>
  <c r="I70" s="1"/>
  <c r="F54"/>
  <c r="F53"/>
  <c r="AH35"/>
  <c r="AG35"/>
  <c r="AF35"/>
  <c r="AE35"/>
  <c r="T24"/>
  <c r="S24"/>
  <c r="Q24"/>
  <c r="P24"/>
  <c r="N24"/>
  <c r="M24"/>
  <c r="K24"/>
  <c r="J24"/>
  <c r="H11"/>
  <c r="H10"/>
  <c r="H7"/>
  <c r="H6"/>
  <c r="K66" i="18" l="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6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5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4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3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2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1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0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9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8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7"/>
  <c r="N66"/>
  <c r="Q66"/>
  <c r="T66"/>
  <c r="K67"/>
  <c r="N67"/>
  <c r="Q67"/>
  <c r="T67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R70" i="18" l="1"/>
  <c r="O70"/>
  <c r="L70"/>
  <c r="I70"/>
  <c r="T70"/>
  <c r="Q70"/>
  <c r="N70"/>
  <c r="K70"/>
  <c r="R70" i="17"/>
  <c r="O70"/>
  <c r="L70"/>
  <c r="I70"/>
  <c r="T70"/>
  <c r="Q70"/>
  <c r="N70"/>
  <c r="K70"/>
  <c r="R70" i="16"/>
  <c r="O70"/>
  <c r="L70"/>
  <c r="I70"/>
  <c r="T70"/>
  <c r="Q70"/>
  <c r="N70"/>
  <c r="K70"/>
  <c r="R70" i="15"/>
  <c r="O70"/>
  <c r="L70"/>
  <c r="I70"/>
  <c r="T70"/>
  <c r="Q70"/>
  <c r="N70"/>
  <c r="K70"/>
  <c r="R70" i="14"/>
  <c r="O70"/>
  <c r="L70"/>
  <c r="I70"/>
  <c r="T70"/>
  <c r="Q70"/>
  <c r="N70"/>
  <c r="K70"/>
  <c r="R70" i="13"/>
  <c r="O70"/>
  <c r="L70"/>
  <c r="I70"/>
  <c r="T70"/>
  <c r="Q70"/>
  <c r="N70"/>
  <c r="K70"/>
  <c r="R70" i="12"/>
  <c r="O70"/>
  <c r="L70"/>
  <c r="I70"/>
  <c r="T70"/>
  <c r="Q70"/>
  <c r="N70"/>
  <c r="K70"/>
  <c r="R70" i="11"/>
  <c r="O70"/>
  <c r="L70"/>
  <c r="I70"/>
  <c r="T70"/>
  <c r="Q70"/>
  <c r="N70"/>
  <c r="K70"/>
  <c r="R70" i="10"/>
  <c r="O70"/>
  <c r="L70"/>
  <c r="I70"/>
  <c r="T70"/>
  <c r="Q70"/>
  <c r="N70"/>
  <c r="K70"/>
  <c r="R70" i="9"/>
  <c r="O70"/>
  <c r="L70"/>
  <c r="I70"/>
  <c r="T70"/>
  <c r="Q70"/>
  <c r="N70"/>
  <c r="K70"/>
  <c r="R70" i="8"/>
  <c r="O70"/>
  <c r="L70"/>
  <c r="I70"/>
  <c r="T70"/>
  <c r="Q70"/>
  <c r="N70"/>
  <c r="K70"/>
  <c r="R70" i="7"/>
  <c r="O70"/>
  <c r="L70"/>
  <c r="I70"/>
  <c r="T70"/>
  <c r="Q70"/>
  <c r="N70"/>
  <c r="K70"/>
</calcChain>
</file>

<file path=xl/sharedStrings.xml><?xml version="1.0" encoding="utf-8"?>
<sst xmlns="http://schemas.openxmlformats.org/spreadsheetml/2006/main" count="4083" uniqueCount="237">
  <si>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20.06.18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</si>
  <si>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</si>
  <si>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</si>
  <si>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</si>
  <si>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</si>
  <si>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</si>
  <si>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</si>
  <si>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</si>
  <si>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</si>
  <si>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</si>
  <si>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</si>
  <si>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</si>
  <si>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</si>
  <si>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</si>
  <si>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</si>
  <si>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</si>
  <si>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</si>
  <si>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</si>
  <si>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</si>
  <si>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</si>
  <si>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</si>
  <si>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</si>
  <si>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</si>
  <si>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</si>
  <si>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</si>
  <si>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</si>
  <si>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</si>
  <si>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реативка 2016 лето</t>
  </si>
  <si>
    <t>2017год</t>
  </si>
  <si>
    <t>№2</t>
  </si>
  <si>
    <t>Т1</t>
  </si>
  <si>
    <t>Т2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</si>
  <si>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</si>
  <si>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</si>
  <si>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</si>
  <si>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</si>
  <si>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</si>
  <si>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</si>
  <si>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</si>
  <si>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</si>
  <si>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</si>
  <si>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</si>
  <si>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</si>
  <si>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</si>
  <si>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</si>
  <si>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</si>
  <si>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</si>
  <si>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</si>
  <si>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</si>
  <si>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</si>
  <si>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</si>
  <si>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</si>
  <si>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</si>
  <si>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</si>
  <si>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</si>
  <si>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</si>
  <si>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</si>
  <si>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</si>
  <si>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</si>
  <si>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</si>
  <si>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</si>
  <si>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</si>
  <si>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</si>
  <si>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</si>
  <si>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</si>
  <si>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</si>
  <si>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</si>
  <si>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</si>
  <si>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</si>
  <si>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</si>
  <si>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Секисова М.К.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</si>
  <si>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</si>
  <si>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</si>
  <si>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</si>
  <si>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</si>
  <si>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</si>
  <si>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</si>
  <si>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</si>
  <si>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</si>
  <si>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</si>
  <si>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</si>
  <si>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</si>
  <si>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</si>
  <si>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</si>
  <si>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</si>
  <si>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</si>
  <si>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</si>
  <si>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</si>
  <si>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</si>
  <si>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</si>
  <si>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</si>
  <si>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20.06.18</t>
    </r>
  </si>
  <si>
    <t>35кВ</t>
  </si>
  <si>
    <t>10кВ</t>
  </si>
  <si>
    <t>№ 2</t>
  </si>
  <si>
    <t>2018год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</si>
  <si>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</si>
  <si>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</si>
  <si>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</si>
  <si>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</si>
  <si>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</si>
  <si>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</si>
  <si>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</si>
  <si>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</si>
  <si>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</si>
  <si>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</si>
  <si>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</si>
  <si>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</si>
  <si>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</si>
  <si>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</si>
  <si>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</si>
  <si>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</si>
  <si>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</si>
  <si>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</si>
  <si>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</si>
  <si>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</si>
  <si>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</si>
  <si>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</si>
  <si>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</si>
  <si>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</si>
  <si>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20.06.18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</si>
  <si>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</si>
  <si>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</si>
  <si>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</si>
  <si>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</si>
  <si>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</si>
  <si>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</si>
  <si>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</si>
  <si>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</si>
  <si>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</si>
  <si>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</si>
  <si>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</si>
  <si>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</si>
  <si>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</si>
  <si>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</si>
  <si>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</si>
  <si>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</si>
  <si>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</si>
  <si>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20 июня 2018г.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</si>
  <si>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</si>
  <si>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</si>
  <si>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</si>
  <si>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</si>
  <si>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</si>
  <si>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</si>
  <si>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</si>
  <si>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</si>
  <si>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</si>
  <si>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</t>
  </si>
  <si>
    <t>-</t>
  </si>
  <si>
    <t>"Солнечная"</t>
  </si>
  <si>
    <t>яч.23 ТСН компрессорной-2</t>
  </si>
  <si>
    <t>яч.7 Подъем шахты К-1</t>
  </si>
  <si>
    <t>яч.31 Подъем шахты К-2 (резерв)</t>
  </si>
  <si>
    <t>яч.33 ТП-21,ТП-22 - 2</t>
  </si>
  <si>
    <t>яч.12 Компрессорная - 1 (резерв)</t>
  </si>
  <si>
    <t xml:space="preserve">яч.22 Компрессорная-2 </t>
  </si>
  <si>
    <t>яч.8 РП-ПМ - 1 (резерв)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</si>
  <si>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</si>
  <si>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</si>
  <si>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</si>
  <si>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</si>
  <si>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</si>
  <si>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</si>
  <si>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</si>
  <si>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</si>
  <si>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</si>
  <si>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</si>
  <si>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</si>
  <si>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</si>
  <si>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</si>
  <si>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13 час.</t>
  </si>
  <si>
    <t>14 час.</t>
  </si>
  <si>
    <t>15 час.</t>
  </si>
  <si>
    <t>16 час.</t>
  </si>
  <si>
    <t>яч.12 Компрессорная -1 (резерв)</t>
  </si>
  <si>
    <t>17 час.</t>
  </si>
  <si>
    <t>18 час.</t>
  </si>
  <si>
    <t>19 час.</t>
  </si>
  <si>
    <t>20 час.</t>
  </si>
  <si>
    <t>яч.26 РП-ПМ - 2</t>
  </si>
  <si>
    <t>21 час.</t>
  </si>
  <si>
    <t>22 час.</t>
  </si>
  <si>
    <t>23 час.</t>
  </si>
  <si>
    <t>24 час.</t>
  </si>
  <si>
    <t>Суточная ведомость контрольного замера  20.06.18г.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присоединениям, включенным в график временного отключения)</t>
  </si>
  <si>
    <t>ПС  Солнечная</t>
  </si>
  <si>
    <t>ПС "Розовая"</t>
  </si>
  <si>
    <t>ПС "Изумруд"</t>
  </si>
  <si>
    <t>час</t>
  </si>
  <si>
    <t>РП-ПМ №1 (яч.8)</t>
  </si>
  <si>
    <t>РП-ПМ №2  (яч.26)</t>
  </si>
  <si>
    <t>ТСН Компрессор-ный ф.1 (яч.5)</t>
  </si>
  <si>
    <t>Насосная-Рефт ф.1 (яч.27)</t>
  </si>
  <si>
    <t>ОФ-12 ф.1 (яч.19)</t>
  </si>
  <si>
    <t>ТП-12  (яч.28)</t>
  </si>
  <si>
    <t>ТП-37 ф.1 (яч.9)</t>
  </si>
  <si>
    <t>ТП-39 ф.2 (яч.8)</t>
  </si>
  <si>
    <t>ТП-28-1 (яч.1)</t>
  </si>
  <si>
    <t>ТП-28-2 (яч.11)</t>
  </si>
  <si>
    <t>Связи (яч.5)</t>
  </si>
  <si>
    <t>И Т О Г О</t>
  </si>
  <si>
    <t>0</t>
  </si>
  <si>
    <t>Напряжение в точках замера, кВ</t>
  </si>
  <si>
    <t>Таблица 2</t>
  </si>
  <si>
    <t xml:space="preserve">АО "Малышевское рудоуправление"                                 ПС 110/35/6кВ "Розовая" </t>
  </si>
  <si>
    <t>Летний замерный день (20.06.2018г.)</t>
  </si>
  <si>
    <t>№ пп</t>
  </si>
  <si>
    <t>Элемент однолинейной схемы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</si>
  <si>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</si>
  <si>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</si>
  <si>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</si>
  <si>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</si>
  <si>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</si>
  <si>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</si>
  <si>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</si>
  <si>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</si>
  <si>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</si>
  <si>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</si>
  <si>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</si>
  <si>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</si>
  <si>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РУ-6кВ I СШ 6кВ</t>
  </si>
  <si>
    <t>РУ-6кВ II СШ 6кВ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</si>
  <si>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</si>
  <si>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</si>
  <si>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</si>
  <si>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</si>
  <si>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</si>
  <si>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</si>
  <si>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</si>
  <si>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</si>
  <si>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</si>
  <si>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</si>
  <si>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</si>
  <si>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</si>
  <si>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Дата подписания: "____"________________2018г.</t>
  </si>
  <si>
    <t>МП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</si>
</sst>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FF0000"/>
      <name val="Arial Cyr"/>
      <charset val="204"/>
    </font>
    <font>
      <sz val="10"/>
      <name val="Times New Roman"/>
      <family val="1"/>
      <charset val="204"/>
    </font>
    <font>
      <sz val="10"/>
      <color rgb="FF7030A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color rgb="FF00B050"/>
      <name val="Times New Roman"/>
      <family val="1"/>
    </font>
    <font>
      <sz val="12"/>
      <name val="Arial Cyr"/>
      <charset val="204"/>
    </font>
    <font>
      <sz val="10"/>
      <color rgb="FF0070C0"/>
      <name val="Times New Roman"/>
      <family val="1"/>
    </font>
    <font>
      <b/>
      <sz val="10"/>
      <color rgb="FFC00000"/>
      <name val="Arial Cyr"/>
      <charset val="204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B050"/>
      <name val="Arial Cyr"/>
      <family val="2"/>
      <charset val="204"/>
    </font>
    <font>
      <sz val="10"/>
      <color rgb="FFFF000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3">
    <xf numFmtId="0" fontId="0" fillId="0" borderId="0" xfId="0"/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9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left" vertical="center" wrapText="1" indent="1"/>
    </xf>
    <xf numFmtId="164" fontId="7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49" fontId="2" fillId="0" borderId="63" xfId="0" applyNumberFormat="1" applyFont="1" applyBorder="1" applyAlignment="1">
      <alignment horizontal="left" vertical="center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left" vertical="center" wrapText="1" indent="4"/>
    </xf>
    <xf numFmtId="0" fontId="2" fillId="0" borderId="68" xfId="0" applyFont="1" applyBorder="1" applyAlignment="1">
      <alignment horizontal="left" vertical="center" wrapText="1" indent="4"/>
    </xf>
    <xf numFmtId="0" fontId="10" fillId="0" borderId="0" xfId="0" applyFont="1"/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4"/>
    </xf>
    <xf numFmtId="0" fontId="2" fillId="0" borderId="57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0" xfId="0" applyFont="1" applyBorder="1" applyAlignment="1">
      <alignment horizontal="left" vertical="center" wrapText="1" indent="4"/>
    </xf>
    <xf numFmtId="16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left" vertical="center" wrapText="1" indent="4"/>
    </xf>
    <xf numFmtId="0" fontId="2" fillId="0" borderId="58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 indent="4"/>
    </xf>
    <xf numFmtId="0" fontId="2" fillId="0" borderId="42" xfId="0" applyFont="1" applyBorder="1" applyAlignment="1">
      <alignment horizontal="left" vertical="center" wrapText="1" indent="4"/>
    </xf>
    <xf numFmtId="0" fontId="2" fillId="0" borderId="41" xfId="0" applyFont="1" applyBorder="1" applyAlignment="1">
      <alignment horizontal="left" vertical="center" wrapText="1" indent="4"/>
    </xf>
    <xf numFmtId="0" fontId="3" fillId="0" borderId="0" xfId="0" applyFont="1"/>
    <xf numFmtId="0" fontId="13" fillId="0" borderId="25" xfId="0" applyFont="1" applyBorder="1" applyAlignment="1">
      <alignment horizontal="left" vertical="center" wrapText="1" indent="2"/>
    </xf>
    <xf numFmtId="0" fontId="13" fillId="0" borderId="57" xfId="0" applyFont="1" applyBorder="1" applyAlignment="1">
      <alignment horizontal="left" vertical="center" wrapText="1" indent="2"/>
    </xf>
    <xf numFmtId="0" fontId="13" fillId="0" borderId="26" xfId="0" applyFont="1" applyBorder="1" applyAlignment="1">
      <alignment horizontal="left" vertical="center" wrapText="1" indent="2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57" xfId="0" quotePrefix="1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left" vertical="center" wrapText="1" indent="2"/>
    </xf>
    <xf numFmtId="0" fontId="13" fillId="0" borderId="34" xfId="0" applyFont="1" applyBorder="1" applyAlignment="1">
      <alignment horizontal="left" vertical="center" wrapText="1" indent="2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38" xfId="0" quotePrefix="1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 indent="2"/>
    </xf>
    <xf numFmtId="0" fontId="13" fillId="0" borderId="42" xfId="0" applyFont="1" applyBorder="1" applyAlignment="1">
      <alignment horizontal="left" vertical="center" wrapText="1" indent="2"/>
    </xf>
    <xf numFmtId="0" fontId="13" fillId="0" borderId="41" xfId="0" applyFont="1" applyBorder="1" applyAlignment="1">
      <alignment horizontal="left" vertical="center" wrapText="1" indent="2"/>
    </xf>
    <xf numFmtId="0" fontId="2" fillId="0" borderId="4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2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 indent="2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 indent="2"/>
    </xf>
    <xf numFmtId="0" fontId="2" fillId="0" borderId="1" xfId="0" quotePrefix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0" fillId="3" borderId="0" xfId="0" applyFill="1"/>
    <xf numFmtId="1" fontId="0" fillId="3" borderId="0" xfId="0" applyNumberFormat="1" applyFill="1"/>
    <xf numFmtId="164" fontId="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2" borderId="34" xfId="0" applyFill="1" applyBorder="1"/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20" fillId="0" borderId="0" xfId="0" applyFont="1"/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52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2" fillId="0" borderId="0" xfId="0" applyFont="1"/>
    <xf numFmtId="0" fontId="21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21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50" xfId="0" applyFont="1" applyFill="1" applyBorder="1" applyAlignment="1">
      <alignment horizontal="center" vertical="center" textRotation="90" wrapText="1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4" fontId="0" fillId="0" borderId="0" xfId="0" applyNumberFormat="1"/>
    <xf numFmtId="0" fontId="2" fillId="0" borderId="25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3" fillId="2" borderId="25" xfId="0" applyFont="1" applyFill="1" applyBorder="1" applyAlignment="1" applyProtection="1">
      <alignment horizontal="left" vertical="center" wrapText="1"/>
      <protection locked="0"/>
    </xf>
    <xf numFmtId="0" fontId="23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6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60" xfId="0" applyFont="1" applyFill="1" applyBorder="1" applyAlignment="1" applyProtection="1">
      <alignment horizontal="center" vertical="center" wrapText="1"/>
      <protection locked="0"/>
    </xf>
    <xf numFmtId="0" fontId="2" fillId="2" borderId="61" xfId="0" applyFont="1" applyFill="1" applyBorder="1" applyAlignment="1" applyProtection="1">
      <alignment horizontal="center" vertical="center" wrapText="1"/>
      <protection locked="0"/>
    </xf>
    <xf numFmtId="164" fontId="2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64" fontId="2" fillId="0" borderId="38" xfId="0" quotePrefix="1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164" fontId="21" fillId="2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7" xfId="0" applyNumberFormat="1" applyFont="1" applyFill="1" applyBorder="1" applyAlignment="1" applyProtection="1">
      <alignment horizontal="center" vertical="center" wrapText="1"/>
      <protection locked="0"/>
    </xf>
    <xf numFmtId="164" fontId="24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Font="1"/>
    <xf numFmtId="0" fontId="28" fillId="0" borderId="0" xfId="0" applyFont="1"/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Border="1" applyAlignment="1">
      <alignment horizontal="left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164" fontId="0" fillId="0" borderId="36" xfId="0" applyNumberFormat="1" applyBorder="1"/>
    <xf numFmtId="0" fontId="0" fillId="0" borderId="48" xfId="0" applyFont="1" applyBorder="1"/>
    <xf numFmtId="0" fontId="0" fillId="0" borderId="16" xfId="0" applyFont="1" applyBorder="1"/>
    <xf numFmtId="0" fontId="29" fillId="0" borderId="16" xfId="0" applyFont="1" applyBorder="1" applyAlignment="1">
      <alignment horizontal="left"/>
    </xf>
    <xf numFmtId="0" fontId="29" fillId="0" borderId="36" xfId="0" applyFont="1" applyBorder="1"/>
    <xf numFmtId="164" fontId="29" fillId="0" borderId="36" xfId="0" applyNumberFormat="1" applyFont="1" applyBorder="1"/>
    <xf numFmtId="0" fontId="29" fillId="0" borderId="36" xfId="0" applyFont="1" applyBorder="1" applyAlignment="1">
      <alignment horizontal="left"/>
    </xf>
    <xf numFmtId="2" fontId="0" fillId="0" borderId="0" xfId="0" applyNumberFormat="1" applyFont="1"/>
    <xf numFmtId="49" fontId="30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wrapText="1"/>
    </xf>
    <xf numFmtId="0" fontId="26" fillId="0" borderId="3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32" fillId="0" borderId="36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32" fillId="0" borderId="36" xfId="0" applyFont="1" applyBorder="1" applyAlignment="1">
      <alignment horizontal="center" wrapText="1"/>
    </xf>
    <xf numFmtId="49" fontId="32" fillId="0" borderId="36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wrapText="1"/>
    </xf>
    <xf numFmtId="0" fontId="0" fillId="0" borderId="36" xfId="0" applyBorder="1"/>
    <xf numFmtId="0" fontId="33" fillId="0" borderId="36" xfId="0" applyFont="1" applyBorder="1"/>
    <xf numFmtId="1" fontId="33" fillId="0" borderId="36" xfId="0" applyNumberFormat="1" applyFont="1" applyBorder="1" applyAlignment="1" applyProtection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top"/>
    </xf>
    <xf numFmtId="164" fontId="0" fillId="0" borderId="36" xfId="0" applyNumberFormat="1" applyFont="1" applyBorder="1" applyAlignment="1" applyProtection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center" wrapText="1"/>
    </xf>
    <xf numFmtId="0" fontId="37" fillId="0" borderId="0" xfId="0" applyFont="1" applyAlignment="1"/>
    <xf numFmtId="0" fontId="0" fillId="0" borderId="0" xfId="0" applyAlignment="1">
      <alignment horizontal="right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/>
    <xf numFmtId="0" fontId="0" fillId="0" borderId="36" xfId="0" applyBorder="1" applyAlignment="1">
      <alignment horizontal="center" vertical="center"/>
    </xf>
    <xf numFmtId="0" fontId="0" fillId="0" borderId="36" xfId="0" applyBorder="1" applyAlignment="1"/>
    <xf numFmtId="0" fontId="40" fillId="0" borderId="36" xfId="0" applyFont="1" applyBorder="1" applyAlignment="1">
      <alignment horizontal="center" wrapText="1"/>
    </xf>
    <xf numFmtId="0" fontId="40" fillId="0" borderId="36" xfId="0" applyFont="1" applyBorder="1" applyAlignment="1">
      <alignment horizontal="center" vertical="center" wrapText="1"/>
    </xf>
    <xf numFmtId="49" fontId="40" fillId="0" borderId="36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vertical="center"/>
    </xf>
    <xf numFmtId="0" fontId="40" fillId="0" borderId="36" xfId="0" applyFont="1" applyBorder="1" applyAlignment="1">
      <alignment horizontal="center"/>
    </xf>
    <xf numFmtId="0" fontId="40" fillId="0" borderId="36" xfId="0" applyFont="1" applyBorder="1"/>
    <xf numFmtId="0" fontId="40" fillId="0" borderId="0" xfId="0" applyFont="1"/>
    <xf numFmtId="0" fontId="40" fillId="0" borderId="36" xfId="0" applyFont="1" applyBorder="1" applyAlignment="1">
      <alignment vertical="center"/>
    </xf>
    <xf numFmtId="0" fontId="40" fillId="0" borderId="0" xfId="0" applyFont="1" applyAlignment="1"/>
    <xf numFmtId="0" fontId="40" fillId="0" borderId="0" xfId="0" applyFont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%20&#1083;&#1077;&#1090;&#1086;%202018&#1075;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%20&#1083;&#1077;&#1090;&#1086;%202018&#1075;/Topol/Otchet/AktTrans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%20&#1083;&#1077;&#1090;&#1086;%202018&#1075;/Documents%20and%20Settings/ezhov/&#1052;&#1086;&#1080;%20&#1076;&#1086;&#1082;&#1091;&#1084;&#1077;&#1085;&#1090;&#1099;/&#1052;&#1086;&#1080;%20&#1076;&#1086;&#1082;&#1091;&#1084;&#1077;&#1085;&#1090;&#1099;/&#1054;&#1090;&#1095;&#1077;&#1090;%20&#1072;&#1087;&#1088;&#1077;&#1083;&#1100;/&#1050;&#1085;&#1080;&#1075;&#1072;%201-4-07&#1086;&#1090;&#1095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0;&#1052;&#1045;&#1056;&#1067;/&#1047;&#1072;&#1084;&#1077;&#1088;%20&#1083;&#1077;&#1090;&#1086;%202018&#1075;/&#1047;&#1072;&#1084;&#1077;&#1088;&#1099;%20(&#1083;&#1077;&#1090;&#1086;%202018&#107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чики&quot;Р&quot;"/>
      <sheetName val="счетчики&quot;Р&quot;сверка"/>
      <sheetName val="Розовая ВЭС"/>
      <sheetName val="Розовая 28.02.-26.03."/>
      <sheetName val="Розовая 28.02.-19.03."/>
      <sheetName val="Розовая 28.02.-12.03. "/>
      <sheetName val="счетчики&quot;Н&quot;"/>
      <sheetName val="Новая ВЭС"/>
      <sheetName val="Новая 28.02.-26.03."/>
      <sheetName val="Новая 28.02.-19.03."/>
      <sheetName val="Новая 28.02.-12.03."/>
      <sheetName val="счетчики&quot;С&quot;"/>
      <sheetName val="счетчики&quot;С&quot;сверка"/>
      <sheetName val="Солнечная ВЭС"/>
      <sheetName val="Солнечная 28.02.-26.03."/>
      <sheetName val="Солнечная 28.02.-19.03."/>
      <sheetName val="Солнечная 28.02.-12.03. "/>
      <sheetName val="счетчики&quot;И&quot;"/>
      <sheetName val="счетчики&quot;И&quot; сверка"/>
      <sheetName val="Изумруд ВЭС"/>
      <sheetName val="Изумруд 28.02.-26.03."/>
      <sheetName val="Изумруд 28.02.-19.03."/>
      <sheetName val="Изумруд 28.02.-12.03."/>
      <sheetName val="ТП-10 26.03."/>
      <sheetName val="ТП-10 19.03."/>
      <sheetName val="ТП-10"/>
      <sheetName val="Розовая"/>
      <sheetName val="Новая"/>
      <sheetName val="Солнечная"/>
      <sheetName val="Изумруд"/>
      <sheetName val="Приложение ,баланс"/>
      <sheetName val="Приложение № 2"/>
      <sheetName val="Приложение УЭСК"/>
      <sheetName val="Приложения №1 "/>
      <sheetName val="Энергобаланс"/>
      <sheetName val="Приложение прием"/>
      <sheetName val="Приложение отпуск"/>
      <sheetName val="Акт оказанных услуг"/>
      <sheetName val="Зелен камень ВЭС"/>
      <sheetName val="Машмех ВЭС "/>
      <sheetName val="Регионгаз ВЭС"/>
      <sheetName val="Уралкварц ВЭС"/>
      <sheetName val="Приложение отпускМРУ1 "/>
      <sheetName val="&quot;УЭСК&quot;"/>
      <sheetName val="Регионгаз"/>
      <sheetName val="Отчет МРУ 0,4 ВЭС"/>
      <sheetName val="МРУ.общий"/>
      <sheetName val="Ведомость показ.МРУ-0,4 отУЭСК"/>
      <sheetName val="Расход цеха№4"/>
      <sheetName val="Расход склады"/>
      <sheetName val="Расход керносклад"/>
      <sheetName val="Акт приема-перед.Зел. кам."/>
      <sheetName val="Акт первич.учета Зел. кам."/>
      <sheetName val="Уралпрогресс"/>
      <sheetName val="Металлон"/>
      <sheetName val="ООО&quot;ЭЛТЭК&quot;"/>
      <sheetName val="Цех №5"/>
      <sheetName val="Субабоненты."/>
      <sheetName val="Уралсвязьинф."/>
      <sheetName val="Монтажн.мастерск"/>
      <sheetName val="Королев А.М."/>
      <sheetName val="Дог.вел.ВЭС"/>
      <sheetName val="Лиц.счёт."/>
      <sheetName val="Общ.ПС"/>
      <sheetName val="Сводная"/>
      <sheetName val="МРУ общий 28.02.07-26.03.07."/>
      <sheetName val="МРУ общий 28.02.07-19.03.07"/>
      <sheetName val="МРУ общий 28.02.07-12.03.07 "/>
      <sheetName val="Справка 2007г.печать"/>
      <sheetName val="Справка 2007г.печать 19.03."/>
      <sheetName val="Отчет ВЭС "/>
      <sheetName val="Отчет ВЭС - 20"/>
      <sheetName val="Отчет ВЭС - 23"/>
      <sheetName val="АКТ приема-передачи УЭСК"/>
      <sheetName val="АКТ приема-передачи УЭСК ТСО"/>
      <sheetName val="АКТпроверки расч.уч УЭСК ТСО"/>
      <sheetName val="АКТ первич.учета УЭСК"/>
      <sheetName val="АКТ первич.учета УЭСК ТСО"/>
      <sheetName val="Ведомость показаний УЭСК"/>
      <sheetName val="АКТ приема-передачи Регионгаз"/>
      <sheetName val="Акт осмотра приб.уч. Регионгаз"/>
      <sheetName val="АКТ первич.учета Регионгаз"/>
      <sheetName val="АКТ первич.учетаУралкварц."/>
      <sheetName val="АКТ приема-передачиУралкварц."/>
      <sheetName val="АКТ приема-передачиУралпрогресс"/>
      <sheetName val="АКТ первич.учета Уралпрогресс"/>
      <sheetName val="Справка ПЭО"/>
      <sheetName val="АсбоТехСнаб ВЭСмарт"/>
      <sheetName val="АсбоТехСнаб ВЭСфевраль"/>
      <sheetName val="АсбоТехСнаб ВЭСянварь"/>
      <sheetName val="ЭЛТЭК- ВЭС март"/>
      <sheetName val="ЭЛТЭК- ВЭС февраль"/>
      <sheetName val="ЭЛТЭК- ВЭС январь"/>
      <sheetName val="Уралсвязьинформ ВЭС март"/>
      <sheetName val="Уралсвязьинформ ВЭС февраль"/>
      <sheetName val="Уралсвязьинформ ВЭС январь"/>
      <sheetName val="Приложение отпускМРУ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6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Цех №5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МРУ-Свердловэнерго 0,4 снят (2)"/>
      <sheetName val="Вед.АЧР"/>
      <sheetName val="Вед.АЧР (2)"/>
      <sheetName val="Вед.АЧР (3)"/>
      <sheetName val="Вед.АЧР(4)"/>
      <sheetName val="Вед.АЧР (5)"/>
      <sheetName val="Вед.АЧР(6)"/>
      <sheetName val="Изумруд"/>
      <sheetName val="Солнечная 2"/>
      <sheetName val="Розовая"/>
      <sheetName val="Ведомость замера ПС"/>
      <sheetName val="Ведомость замера ПС (2)"/>
      <sheetName val="Ведомость замера ПС (3)"/>
      <sheetName val="сводная"/>
      <sheetName val="ЭПК"/>
      <sheetName val="ЭПК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C5">
            <v>378</v>
          </cell>
          <cell r="G5">
            <v>0</v>
          </cell>
        </row>
        <row r="6">
          <cell r="C6">
            <v>378</v>
          </cell>
          <cell r="G6">
            <v>0</v>
          </cell>
        </row>
        <row r="7">
          <cell r="C7">
            <v>378</v>
          </cell>
          <cell r="G7">
            <v>0</v>
          </cell>
        </row>
        <row r="8">
          <cell r="C8">
            <v>378</v>
          </cell>
          <cell r="G8">
            <v>0</v>
          </cell>
        </row>
        <row r="9">
          <cell r="C9">
            <v>398</v>
          </cell>
          <cell r="G9">
            <v>0</v>
          </cell>
        </row>
        <row r="10">
          <cell r="C10">
            <v>400</v>
          </cell>
          <cell r="G10">
            <v>0</v>
          </cell>
        </row>
        <row r="11">
          <cell r="C11">
            <v>429</v>
          </cell>
          <cell r="G11">
            <v>0</v>
          </cell>
        </row>
        <row r="12">
          <cell r="C12">
            <v>430</v>
          </cell>
          <cell r="G12">
            <v>0</v>
          </cell>
        </row>
        <row r="13">
          <cell r="C13">
            <v>419</v>
          </cell>
          <cell r="G13">
            <v>0</v>
          </cell>
        </row>
        <row r="14">
          <cell r="C14">
            <v>430</v>
          </cell>
          <cell r="G14">
            <v>0</v>
          </cell>
        </row>
        <row r="15">
          <cell r="C15">
            <v>430</v>
          </cell>
          <cell r="G15">
            <v>0</v>
          </cell>
        </row>
        <row r="16">
          <cell r="C16">
            <v>430</v>
          </cell>
          <cell r="G16">
            <v>0</v>
          </cell>
        </row>
        <row r="17">
          <cell r="C17">
            <v>430</v>
          </cell>
          <cell r="G17">
            <v>0</v>
          </cell>
        </row>
        <row r="18">
          <cell r="C18">
            <v>429</v>
          </cell>
          <cell r="G18">
            <v>0</v>
          </cell>
        </row>
        <row r="19">
          <cell r="C19">
            <v>411</v>
          </cell>
          <cell r="G19">
            <v>0</v>
          </cell>
        </row>
        <row r="20">
          <cell r="C20">
            <v>407</v>
          </cell>
          <cell r="G20">
            <v>0</v>
          </cell>
        </row>
        <row r="21">
          <cell r="C21">
            <v>407</v>
          </cell>
          <cell r="G21">
            <v>0</v>
          </cell>
        </row>
        <row r="22">
          <cell r="C22">
            <v>407</v>
          </cell>
          <cell r="G22">
            <v>0</v>
          </cell>
        </row>
        <row r="23">
          <cell r="C23">
            <v>407</v>
          </cell>
          <cell r="G23">
            <v>0</v>
          </cell>
        </row>
        <row r="24">
          <cell r="C24">
            <v>407</v>
          </cell>
          <cell r="G24">
            <v>0</v>
          </cell>
        </row>
        <row r="25">
          <cell r="C25">
            <v>404</v>
          </cell>
          <cell r="G25">
            <v>0</v>
          </cell>
        </row>
        <row r="26">
          <cell r="C26">
            <v>405</v>
          </cell>
          <cell r="G26">
            <v>0</v>
          </cell>
        </row>
        <row r="27">
          <cell r="C27">
            <v>400</v>
          </cell>
          <cell r="G27">
            <v>0</v>
          </cell>
        </row>
        <row r="28">
          <cell r="C28">
            <v>400</v>
          </cell>
          <cell r="G28">
            <v>0</v>
          </cell>
        </row>
      </sheetData>
      <sheetData sheetId="20">
        <row r="7">
          <cell r="M7">
            <v>42.09</v>
          </cell>
          <cell r="O7">
            <v>0</v>
          </cell>
          <cell r="Q7">
            <v>237.32999999999998</v>
          </cell>
        </row>
        <row r="8">
          <cell r="M8">
            <v>40.090000000000003</v>
          </cell>
          <cell r="O8">
            <v>0</v>
          </cell>
          <cell r="Q8">
            <v>241.32999999999998</v>
          </cell>
        </row>
        <row r="9">
          <cell r="M9">
            <v>42.09</v>
          </cell>
          <cell r="O9">
            <v>0</v>
          </cell>
          <cell r="Q9">
            <v>237.32999999999998</v>
          </cell>
        </row>
        <row r="10">
          <cell r="M10">
            <v>42.09</v>
          </cell>
          <cell r="O10">
            <v>0</v>
          </cell>
          <cell r="Q10">
            <v>241.32999999999998</v>
          </cell>
        </row>
        <row r="11">
          <cell r="M11">
            <v>42.09</v>
          </cell>
          <cell r="O11">
            <v>0</v>
          </cell>
          <cell r="Q11">
            <v>241.32999999999998</v>
          </cell>
        </row>
        <row r="12">
          <cell r="M12">
            <v>40.090000000000003</v>
          </cell>
          <cell r="O12">
            <v>0</v>
          </cell>
          <cell r="Q12">
            <v>241.32999999999998</v>
          </cell>
        </row>
        <row r="13">
          <cell r="M13">
            <v>45.09</v>
          </cell>
          <cell r="O13">
            <v>0</v>
          </cell>
          <cell r="Q13">
            <v>265.33</v>
          </cell>
        </row>
        <row r="14">
          <cell r="M14">
            <v>45.09</v>
          </cell>
          <cell r="O14">
            <v>0</v>
          </cell>
          <cell r="Q14">
            <v>265.33</v>
          </cell>
        </row>
        <row r="15">
          <cell r="M15">
            <v>43.09</v>
          </cell>
          <cell r="O15">
            <v>0</v>
          </cell>
          <cell r="Q15">
            <v>265.33</v>
          </cell>
        </row>
        <row r="16">
          <cell r="M16">
            <v>45.09</v>
          </cell>
          <cell r="O16">
            <v>0</v>
          </cell>
          <cell r="Q16">
            <v>265.33</v>
          </cell>
        </row>
        <row r="17">
          <cell r="M17">
            <v>45.09</v>
          </cell>
          <cell r="O17">
            <v>0</v>
          </cell>
          <cell r="Q17">
            <v>265.33</v>
          </cell>
        </row>
        <row r="18">
          <cell r="M18">
            <v>45.09</v>
          </cell>
          <cell r="O18">
            <v>0</v>
          </cell>
          <cell r="Q18">
            <v>265.33</v>
          </cell>
        </row>
        <row r="19">
          <cell r="M19">
            <v>47.09</v>
          </cell>
          <cell r="O19">
            <v>0</v>
          </cell>
          <cell r="Q19">
            <v>265.33</v>
          </cell>
        </row>
        <row r="20">
          <cell r="M20">
            <v>45.09</v>
          </cell>
          <cell r="O20">
            <v>0</v>
          </cell>
          <cell r="Q20">
            <v>265.33</v>
          </cell>
        </row>
        <row r="21">
          <cell r="M21">
            <v>47.09</v>
          </cell>
          <cell r="O21">
            <v>0</v>
          </cell>
          <cell r="Q21">
            <v>265.33</v>
          </cell>
        </row>
        <row r="22">
          <cell r="M22">
            <v>46.09</v>
          </cell>
          <cell r="O22">
            <v>0</v>
          </cell>
          <cell r="Q22">
            <v>265.33</v>
          </cell>
        </row>
        <row r="23">
          <cell r="M23">
            <v>60.09</v>
          </cell>
          <cell r="O23">
            <v>0</v>
          </cell>
          <cell r="Q23">
            <v>265.33</v>
          </cell>
        </row>
        <row r="24">
          <cell r="M24">
            <v>50.09</v>
          </cell>
          <cell r="O24">
            <v>0</v>
          </cell>
          <cell r="Q24">
            <v>265.33</v>
          </cell>
        </row>
        <row r="25">
          <cell r="M25">
            <v>48.09</v>
          </cell>
          <cell r="O25">
            <v>0</v>
          </cell>
          <cell r="Q25">
            <v>265.33</v>
          </cell>
        </row>
        <row r="26">
          <cell r="M26">
            <v>50.09</v>
          </cell>
          <cell r="O26">
            <v>0</v>
          </cell>
          <cell r="Q26">
            <v>241.32999999999998</v>
          </cell>
        </row>
        <row r="27">
          <cell r="M27">
            <v>49.09</v>
          </cell>
          <cell r="O27">
            <v>0</v>
          </cell>
          <cell r="Q27">
            <v>241.32999999999998</v>
          </cell>
        </row>
        <row r="28">
          <cell r="M28">
            <v>52.09</v>
          </cell>
          <cell r="O28">
            <v>0</v>
          </cell>
          <cell r="Q28">
            <v>241.32999999999998</v>
          </cell>
        </row>
        <row r="29">
          <cell r="M29">
            <v>51.09</v>
          </cell>
          <cell r="O29">
            <v>0</v>
          </cell>
          <cell r="Q29">
            <v>241.32999999999998</v>
          </cell>
        </row>
        <row r="30">
          <cell r="M30">
            <v>53.09</v>
          </cell>
          <cell r="O30">
            <v>0</v>
          </cell>
          <cell r="Q30">
            <v>241.32999999999998</v>
          </cell>
        </row>
      </sheetData>
      <sheetData sheetId="21"/>
      <sheetData sheetId="22"/>
      <sheetData sheetId="23">
        <row r="14">
          <cell r="C14">
            <v>0</v>
          </cell>
          <cell r="G14">
            <v>3</v>
          </cell>
        </row>
        <row r="15">
          <cell r="C15">
            <v>0</v>
          </cell>
          <cell r="G15">
            <v>3</v>
          </cell>
        </row>
        <row r="16">
          <cell r="C16">
            <v>0</v>
          </cell>
          <cell r="G16">
            <v>3</v>
          </cell>
        </row>
        <row r="17">
          <cell r="C17">
            <v>0</v>
          </cell>
          <cell r="G17">
            <v>3</v>
          </cell>
        </row>
        <row r="18">
          <cell r="C18">
            <v>0</v>
          </cell>
          <cell r="G18">
            <v>3</v>
          </cell>
        </row>
        <row r="19">
          <cell r="C19">
            <v>0</v>
          </cell>
          <cell r="G19">
            <v>3</v>
          </cell>
        </row>
        <row r="20">
          <cell r="C20">
            <v>0</v>
          </cell>
          <cell r="G20">
            <v>3</v>
          </cell>
        </row>
        <row r="21">
          <cell r="C21">
            <v>0</v>
          </cell>
          <cell r="G21">
            <v>3</v>
          </cell>
        </row>
        <row r="22">
          <cell r="C22">
            <v>0</v>
          </cell>
          <cell r="G22">
            <v>3</v>
          </cell>
        </row>
        <row r="23">
          <cell r="C23">
            <v>0</v>
          </cell>
          <cell r="G23">
            <v>3</v>
          </cell>
        </row>
        <row r="24">
          <cell r="C24">
            <v>0</v>
          </cell>
          <cell r="G24">
            <v>3</v>
          </cell>
        </row>
        <row r="25">
          <cell r="C25">
            <v>0</v>
          </cell>
          <cell r="G25">
            <v>3</v>
          </cell>
        </row>
        <row r="26">
          <cell r="C26">
            <v>0</v>
          </cell>
          <cell r="G26">
            <v>3</v>
          </cell>
        </row>
        <row r="27">
          <cell r="C27">
            <v>0</v>
          </cell>
          <cell r="G27">
            <v>3</v>
          </cell>
        </row>
        <row r="28">
          <cell r="C28">
            <v>0</v>
          </cell>
          <cell r="G28">
            <v>3</v>
          </cell>
        </row>
        <row r="29">
          <cell r="C29">
            <v>0</v>
          </cell>
          <cell r="G29">
            <v>3</v>
          </cell>
        </row>
        <row r="30">
          <cell r="C30">
            <v>0</v>
          </cell>
          <cell r="G30">
            <v>3</v>
          </cell>
        </row>
        <row r="31">
          <cell r="C31">
            <v>0</v>
          </cell>
          <cell r="G31">
            <v>3</v>
          </cell>
        </row>
        <row r="32">
          <cell r="C32">
            <v>0</v>
          </cell>
          <cell r="G32">
            <v>3</v>
          </cell>
        </row>
        <row r="33">
          <cell r="C33">
            <v>0</v>
          </cell>
          <cell r="G33">
            <v>3</v>
          </cell>
        </row>
        <row r="34">
          <cell r="C34">
            <v>0</v>
          </cell>
          <cell r="G34">
            <v>3</v>
          </cell>
        </row>
        <row r="35">
          <cell r="C35">
            <v>0</v>
          </cell>
          <cell r="G35">
            <v>3</v>
          </cell>
        </row>
        <row r="36">
          <cell r="C36">
            <v>0</v>
          </cell>
          <cell r="G36">
            <v>3</v>
          </cell>
        </row>
        <row r="37">
          <cell r="C37">
            <v>0</v>
          </cell>
          <cell r="G37">
            <v>3</v>
          </cell>
        </row>
      </sheetData>
      <sheetData sheetId="24"/>
      <sheetData sheetId="25">
        <row r="7">
          <cell r="E7">
            <v>22</v>
          </cell>
        </row>
        <row r="8">
          <cell r="E8">
            <v>22</v>
          </cell>
        </row>
        <row r="9">
          <cell r="E9">
            <v>22</v>
          </cell>
        </row>
        <row r="10">
          <cell r="E10">
            <v>21</v>
          </cell>
        </row>
        <row r="11">
          <cell r="E11">
            <v>31.86</v>
          </cell>
        </row>
        <row r="12">
          <cell r="E12">
            <v>48.66</v>
          </cell>
        </row>
        <row r="13">
          <cell r="E13">
            <v>47.58</v>
          </cell>
        </row>
        <row r="14">
          <cell r="E14">
            <v>50.82</v>
          </cell>
        </row>
        <row r="15">
          <cell r="E15">
            <v>47.34</v>
          </cell>
        </row>
        <row r="16">
          <cell r="E16">
            <v>49.98</v>
          </cell>
        </row>
        <row r="17">
          <cell r="E17">
            <v>51.54</v>
          </cell>
        </row>
        <row r="18">
          <cell r="E18">
            <v>53.88</v>
          </cell>
        </row>
        <row r="19">
          <cell r="E19">
            <v>52.38</v>
          </cell>
        </row>
        <row r="20">
          <cell r="E20">
            <v>53.22</v>
          </cell>
        </row>
        <row r="21">
          <cell r="E21">
            <v>47.7</v>
          </cell>
        </row>
        <row r="22">
          <cell r="E22">
            <v>26.64</v>
          </cell>
        </row>
        <row r="23">
          <cell r="E23">
            <v>15.3</v>
          </cell>
        </row>
        <row r="24">
          <cell r="E24">
            <v>15.96</v>
          </cell>
        </row>
        <row r="25">
          <cell r="E25">
            <v>16.32</v>
          </cell>
        </row>
        <row r="26">
          <cell r="E26">
            <v>18.059999999999999</v>
          </cell>
        </row>
        <row r="27">
          <cell r="E27">
            <v>16.02</v>
          </cell>
        </row>
        <row r="28">
          <cell r="E28">
            <v>16.559999999999999</v>
          </cell>
        </row>
        <row r="29">
          <cell r="E29">
            <v>17.579999999999998</v>
          </cell>
        </row>
        <row r="30">
          <cell r="E30">
            <v>20.88</v>
          </cell>
        </row>
      </sheetData>
      <sheetData sheetId="26"/>
      <sheetData sheetId="27"/>
      <sheetData sheetId="28">
        <row r="18">
          <cell r="P18">
            <v>25</v>
          </cell>
        </row>
        <row r="19">
          <cell r="P19">
            <v>25</v>
          </cell>
        </row>
        <row r="20">
          <cell r="P20">
            <v>25</v>
          </cell>
        </row>
        <row r="21">
          <cell r="P21">
            <v>25</v>
          </cell>
        </row>
        <row r="22">
          <cell r="P22">
            <v>26</v>
          </cell>
        </row>
        <row r="23">
          <cell r="P23">
            <v>23</v>
          </cell>
        </row>
        <row r="24">
          <cell r="P24">
            <v>12</v>
          </cell>
        </row>
        <row r="25">
          <cell r="P25">
            <v>13</v>
          </cell>
        </row>
        <row r="26">
          <cell r="P26">
            <v>13</v>
          </cell>
        </row>
        <row r="27">
          <cell r="P27">
            <v>13</v>
          </cell>
        </row>
        <row r="28">
          <cell r="P28">
            <v>13</v>
          </cell>
        </row>
        <row r="29">
          <cell r="P29">
            <v>13</v>
          </cell>
        </row>
        <row r="30">
          <cell r="P30">
            <v>13</v>
          </cell>
        </row>
        <row r="31">
          <cell r="P31">
            <v>13</v>
          </cell>
        </row>
        <row r="32">
          <cell r="P32">
            <v>13</v>
          </cell>
        </row>
        <row r="33">
          <cell r="P33">
            <v>13</v>
          </cell>
        </row>
        <row r="34">
          <cell r="P34">
            <v>12</v>
          </cell>
        </row>
        <row r="35">
          <cell r="P35">
            <v>12</v>
          </cell>
        </row>
        <row r="36">
          <cell r="P36">
            <v>12</v>
          </cell>
        </row>
        <row r="37">
          <cell r="P37">
            <v>12</v>
          </cell>
        </row>
        <row r="38">
          <cell r="P38">
            <v>12</v>
          </cell>
        </row>
        <row r="39">
          <cell r="P39">
            <v>12</v>
          </cell>
        </row>
        <row r="40">
          <cell r="P40">
            <v>12</v>
          </cell>
        </row>
        <row r="41">
          <cell r="P41">
            <v>12</v>
          </cell>
        </row>
      </sheetData>
      <sheetData sheetId="29"/>
      <sheetData sheetId="30">
        <row r="14">
          <cell r="E14">
            <v>121</v>
          </cell>
        </row>
        <row r="15">
          <cell r="E15">
            <v>136</v>
          </cell>
        </row>
        <row r="16">
          <cell r="E16">
            <v>134</v>
          </cell>
        </row>
        <row r="17">
          <cell r="E17">
            <v>132</v>
          </cell>
        </row>
        <row r="18">
          <cell r="E18">
            <v>118</v>
          </cell>
        </row>
        <row r="19">
          <cell r="E19">
            <v>130</v>
          </cell>
        </row>
        <row r="20">
          <cell r="E20">
            <v>129</v>
          </cell>
        </row>
        <row r="21">
          <cell r="E21">
            <v>112</v>
          </cell>
        </row>
        <row r="22">
          <cell r="E22">
            <v>108</v>
          </cell>
        </row>
        <row r="23">
          <cell r="E23">
            <v>171</v>
          </cell>
        </row>
        <row r="24">
          <cell r="E24">
            <v>160</v>
          </cell>
        </row>
        <row r="25">
          <cell r="E25">
            <v>161</v>
          </cell>
        </row>
        <row r="26">
          <cell r="E26">
            <v>121</v>
          </cell>
        </row>
        <row r="27">
          <cell r="E27">
            <v>83</v>
          </cell>
        </row>
        <row r="28">
          <cell r="E28">
            <v>80</v>
          </cell>
        </row>
        <row r="29">
          <cell r="E29">
            <v>78</v>
          </cell>
        </row>
        <row r="30">
          <cell r="E30">
            <v>109</v>
          </cell>
        </row>
        <row r="31">
          <cell r="E31">
            <v>127</v>
          </cell>
        </row>
        <row r="32">
          <cell r="E32">
            <v>128</v>
          </cell>
        </row>
        <row r="33">
          <cell r="E33">
            <v>120</v>
          </cell>
        </row>
        <row r="34">
          <cell r="E34">
            <v>102</v>
          </cell>
        </row>
        <row r="35">
          <cell r="E35">
            <v>127</v>
          </cell>
        </row>
        <row r="36">
          <cell r="E36">
            <v>104</v>
          </cell>
        </row>
        <row r="37">
          <cell r="E37">
            <v>89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workbookViewId="0">
      <selection activeCell="Q66" sqref="Q66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19" width="6.28515625" customWidth="1"/>
    <col min="20" max="20" width="6.42578125" customWidth="1"/>
    <col min="21" max="29" width="0" hidden="1" customWidth="1"/>
  </cols>
  <sheetData>
    <row r="1" spans="1:34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4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4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4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4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4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48"/>
      <c r="K7" s="49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4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0"/>
      <c r="J8" s="61">
        <v>0.314</v>
      </c>
      <c r="K8" s="62">
        <v>0.14699999999999999</v>
      </c>
      <c r="L8" s="63"/>
      <c r="M8" s="64">
        <v>0.313</v>
      </c>
      <c r="N8" s="62">
        <v>0.14699999999999999</v>
      </c>
      <c r="O8" s="65"/>
      <c r="P8" s="64">
        <v>0.317</v>
      </c>
      <c r="Q8" s="62">
        <v>0.14699999999999999</v>
      </c>
      <c r="R8" s="65"/>
      <c r="S8" s="66">
        <v>0.311</v>
      </c>
      <c r="T8" s="62">
        <v>0.14699999999999999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4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4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  <c r="AE9" t="s">
        <v>27</v>
      </c>
      <c r="AH9" t="s">
        <v>28</v>
      </c>
    </row>
    <row r="10" spans="1:34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86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  <c r="AE10" t="s">
        <v>30</v>
      </c>
      <c r="AF10" t="s">
        <v>31</v>
      </c>
      <c r="AG10" t="s">
        <v>30</v>
      </c>
      <c r="AH10" t="s">
        <v>31</v>
      </c>
    </row>
    <row r="11" spans="1:34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8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  <c r="AD11">
        <v>1</v>
      </c>
      <c r="AE11">
        <v>166</v>
      </c>
      <c r="AF11">
        <v>118</v>
      </c>
      <c r="AG11">
        <v>144</v>
      </c>
      <c r="AH11">
        <v>144</v>
      </c>
    </row>
    <row r="12" spans="1:34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0"/>
      <c r="J12" s="64">
        <v>0.185</v>
      </c>
      <c r="K12" s="62">
        <v>7.4999999999999997E-2</v>
      </c>
      <c r="L12" s="63"/>
      <c r="M12" s="64">
        <v>0.185</v>
      </c>
      <c r="N12" s="62">
        <v>7.0000000000000007E-2</v>
      </c>
      <c r="O12" s="65"/>
      <c r="P12" s="64">
        <v>0.185</v>
      </c>
      <c r="Q12" s="62">
        <v>0.106</v>
      </c>
      <c r="R12" s="65"/>
      <c r="S12" s="66">
        <v>0.185</v>
      </c>
      <c r="T12" s="62">
        <v>0.106</v>
      </c>
      <c r="U12" s="39"/>
      <c r="V12" s="67"/>
      <c r="W12" s="68"/>
      <c r="X12" s="67"/>
      <c r="Y12" s="68"/>
      <c r="Z12" s="67"/>
      <c r="AA12" s="68"/>
      <c r="AB12" s="67"/>
      <c r="AC12" s="68"/>
      <c r="AD12">
        <v>2</v>
      </c>
      <c r="AE12">
        <v>168</v>
      </c>
      <c r="AF12">
        <v>118</v>
      </c>
      <c r="AG12">
        <v>144</v>
      </c>
      <c r="AH12">
        <v>144</v>
      </c>
    </row>
    <row r="13" spans="1:34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4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  <c r="AD13">
        <v>3</v>
      </c>
      <c r="AE13">
        <v>166</v>
      </c>
      <c r="AF13">
        <v>118</v>
      </c>
      <c r="AG13">
        <v>144</v>
      </c>
      <c r="AH13">
        <v>118</v>
      </c>
    </row>
    <row r="14" spans="1:34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95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  <c r="AD14">
        <v>4</v>
      </c>
      <c r="AE14">
        <v>168</v>
      </c>
      <c r="AF14">
        <v>118</v>
      </c>
      <c r="AG14">
        <v>144</v>
      </c>
      <c r="AH14">
        <v>118</v>
      </c>
    </row>
    <row r="15" spans="1:34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06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  <c r="AD15">
        <v>5</v>
      </c>
      <c r="AE15">
        <v>168</v>
      </c>
      <c r="AF15">
        <v>118</v>
      </c>
      <c r="AG15">
        <v>128</v>
      </c>
      <c r="AH15">
        <v>144</v>
      </c>
    </row>
    <row r="16" spans="1:34" ht="14.25" customHeight="1" thickBot="1">
      <c r="A16" s="11"/>
      <c r="B16" s="11"/>
      <c r="C16" s="41"/>
      <c r="D16" s="55"/>
      <c r="E16" s="113"/>
      <c r="F16" s="114"/>
      <c r="G16" s="90"/>
      <c r="H16" s="91"/>
      <c r="I16" s="115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  <c r="AD16">
        <v>6</v>
      </c>
      <c r="AE16">
        <v>170</v>
      </c>
      <c r="AF16">
        <v>120</v>
      </c>
      <c r="AG16">
        <v>130</v>
      </c>
      <c r="AH16">
        <v>144</v>
      </c>
    </row>
    <row r="17" spans="1:34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4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  <c r="AD17">
        <v>7</v>
      </c>
      <c r="AE17">
        <v>170</v>
      </c>
      <c r="AF17">
        <v>118</v>
      </c>
      <c r="AG17">
        <v>150</v>
      </c>
      <c r="AH17">
        <v>118</v>
      </c>
    </row>
    <row r="18" spans="1:34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95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  <c r="AD18">
        <v>8</v>
      </c>
      <c r="AE18">
        <v>176</v>
      </c>
      <c r="AF18">
        <v>120</v>
      </c>
      <c r="AG18">
        <v>144</v>
      </c>
      <c r="AH18">
        <v>120</v>
      </c>
    </row>
    <row r="19" spans="1:34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06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  <c r="AD19">
        <v>9</v>
      </c>
      <c r="AE19">
        <v>170</v>
      </c>
      <c r="AF19">
        <v>118</v>
      </c>
      <c r="AG19">
        <v>180</v>
      </c>
      <c r="AH19">
        <v>144</v>
      </c>
    </row>
    <row r="20" spans="1:34" ht="14.25" customHeight="1" thickBot="1">
      <c r="A20" s="11"/>
      <c r="B20" s="11"/>
      <c r="C20" s="41"/>
      <c r="D20" s="55"/>
      <c r="E20" s="113"/>
      <c r="F20" s="114"/>
      <c r="G20" s="90"/>
      <c r="H20" s="91"/>
      <c r="I20" s="115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  <c r="AD20">
        <v>10</v>
      </c>
      <c r="AE20">
        <v>172</v>
      </c>
      <c r="AF20">
        <v>120</v>
      </c>
      <c r="AG20">
        <v>180</v>
      </c>
      <c r="AH20">
        <v>108</v>
      </c>
    </row>
    <row r="21" spans="1:34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4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  <c r="AD21">
        <v>11</v>
      </c>
      <c r="AE21">
        <v>168</v>
      </c>
      <c r="AF21">
        <v>118</v>
      </c>
      <c r="AG21">
        <v>216</v>
      </c>
      <c r="AH21">
        <v>180</v>
      </c>
    </row>
    <row r="22" spans="1:34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95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  <c r="AD22">
        <v>12</v>
      </c>
      <c r="AE22">
        <v>160</v>
      </c>
      <c r="AF22">
        <v>120</v>
      </c>
      <c r="AG22">
        <v>144</v>
      </c>
      <c r="AH22">
        <v>144</v>
      </c>
    </row>
    <row r="23" spans="1:34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38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  <c r="AD23">
        <v>13</v>
      </c>
      <c r="AE23">
        <v>176</v>
      </c>
      <c r="AF23">
        <v>120</v>
      </c>
      <c r="AG23">
        <v>144</v>
      </c>
      <c r="AH23">
        <v>108</v>
      </c>
    </row>
    <row r="24" spans="1:34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48"/>
      <c r="J24" s="149">
        <f>J8+J12</f>
        <v>0.499</v>
      </c>
      <c r="K24" s="149">
        <f>K8+K12</f>
        <v>0.22199999999999998</v>
      </c>
      <c r="L24" s="150"/>
      <c r="M24" s="151">
        <f>M8+M12</f>
        <v>0.498</v>
      </c>
      <c r="N24" s="151">
        <f>N8+N12</f>
        <v>0.217</v>
      </c>
      <c r="O24" s="152"/>
      <c r="P24" s="151">
        <f>P8+P12</f>
        <v>0.502</v>
      </c>
      <c r="Q24" s="151">
        <f>Q8+Q12</f>
        <v>0.253</v>
      </c>
      <c r="R24" s="152"/>
      <c r="S24" s="153">
        <f>S8+S12</f>
        <v>0.496</v>
      </c>
      <c r="T24" s="151">
        <f>T8+T12</f>
        <v>0.253</v>
      </c>
      <c r="AD24">
        <v>14</v>
      </c>
      <c r="AE24">
        <v>168</v>
      </c>
      <c r="AF24">
        <v>118</v>
      </c>
      <c r="AG24">
        <v>288</v>
      </c>
      <c r="AH24">
        <v>216</v>
      </c>
    </row>
    <row r="25" spans="1:34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AD25">
        <v>15</v>
      </c>
      <c r="AE25">
        <v>176</v>
      </c>
      <c r="AF25">
        <v>138</v>
      </c>
      <c r="AG25">
        <v>176</v>
      </c>
      <c r="AH25">
        <v>138</v>
      </c>
    </row>
    <row r="26" spans="1:34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  <c r="AD26">
        <v>16</v>
      </c>
      <c r="AE26">
        <v>162</v>
      </c>
      <c r="AF26">
        <v>138</v>
      </c>
      <c r="AG26">
        <v>162</v>
      </c>
      <c r="AH26">
        <v>138</v>
      </c>
    </row>
    <row r="27" spans="1:34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  <c r="AD27">
        <v>17</v>
      </c>
      <c r="AE27">
        <v>162</v>
      </c>
      <c r="AF27">
        <v>120</v>
      </c>
      <c r="AG27">
        <v>162</v>
      </c>
      <c r="AH27">
        <v>120</v>
      </c>
    </row>
    <row r="28" spans="1:34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  <c r="AD28">
        <v>18</v>
      </c>
      <c r="AE28">
        <v>162</v>
      </c>
      <c r="AF28">
        <v>120</v>
      </c>
      <c r="AG28">
        <v>162</v>
      </c>
      <c r="AH28">
        <v>144</v>
      </c>
    </row>
    <row r="29" spans="1:34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4.2000000000000003E-2</v>
      </c>
      <c r="K29" s="53"/>
      <c r="L29" s="50"/>
      <c r="M29" s="51">
        <v>0.04</v>
      </c>
      <c r="N29" s="52"/>
      <c r="O29" s="47"/>
      <c r="P29" s="51">
        <v>4.2000000000000003E-2</v>
      </c>
      <c r="Q29" s="53"/>
      <c r="R29" s="47"/>
      <c r="S29" s="51">
        <v>4.2000000000000003E-2</v>
      </c>
      <c r="T29" s="53"/>
      <c r="AD29">
        <v>19</v>
      </c>
      <c r="AE29">
        <v>156</v>
      </c>
      <c r="AF29">
        <v>120</v>
      </c>
      <c r="AG29">
        <v>156</v>
      </c>
      <c r="AH29">
        <v>144</v>
      </c>
    </row>
    <row r="30" spans="1:34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  <c r="AD30">
        <v>20</v>
      </c>
      <c r="AE30">
        <v>162</v>
      </c>
      <c r="AF30">
        <v>120</v>
      </c>
      <c r="AG30">
        <v>162</v>
      </c>
      <c r="AH30">
        <v>144</v>
      </c>
    </row>
    <row r="31" spans="1:34" s="181" customFormat="1" ht="14.25" customHeight="1">
      <c r="A31" s="11"/>
      <c r="B31" s="11"/>
      <c r="C31" s="171" t="s">
        <v>47</v>
      </c>
      <c r="D31" s="172"/>
      <c r="E31" s="173"/>
      <c r="F31" s="174"/>
      <c r="G31" s="174"/>
      <c r="H31" s="175"/>
      <c r="I31" s="176"/>
      <c r="J31" s="177">
        <v>6.0000000000000001E-3</v>
      </c>
      <c r="K31" s="178"/>
      <c r="L31" s="179"/>
      <c r="M31" s="179">
        <v>6.0000000000000001E-3</v>
      </c>
      <c r="N31" s="180"/>
      <c r="O31" s="176"/>
      <c r="P31" s="177">
        <v>8.0000000000000002E-3</v>
      </c>
      <c r="Q31" s="178"/>
      <c r="R31" s="176"/>
      <c r="S31" s="176">
        <v>6.0000000000000001E-3</v>
      </c>
      <c r="T31" s="178"/>
      <c r="AD31" s="181">
        <v>21</v>
      </c>
      <c r="AE31" s="181">
        <v>156</v>
      </c>
      <c r="AF31" s="181">
        <v>120</v>
      </c>
      <c r="AG31" s="181">
        <v>144</v>
      </c>
      <c r="AH31" s="181">
        <v>144</v>
      </c>
    </row>
    <row r="32" spans="1:34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51">
        <v>0.23699999999999999</v>
      </c>
      <c r="K32" s="53"/>
      <c r="L32" s="50"/>
      <c r="M32" s="50">
        <v>0.24099999999999999</v>
      </c>
      <c r="N32" s="52"/>
      <c r="O32" s="47"/>
      <c r="P32" s="51">
        <v>0.23699999999999999</v>
      </c>
      <c r="Q32" s="53"/>
      <c r="R32" s="47"/>
      <c r="S32" s="47">
        <v>0.24099999999999999</v>
      </c>
      <c r="T32" s="53"/>
      <c r="AD32">
        <v>22</v>
      </c>
      <c r="AE32">
        <v>156</v>
      </c>
      <c r="AF32">
        <v>120</v>
      </c>
      <c r="AG32">
        <v>144</v>
      </c>
      <c r="AH32">
        <v>144</v>
      </c>
    </row>
    <row r="33" spans="1:34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51">
        <v>0.20699999999999999</v>
      </c>
      <c r="K33" s="53"/>
      <c r="L33" s="50"/>
      <c r="M33" s="50">
        <v>0.20599999999999999</v>
      </c>
      <c r="N33" s="52"/>
      <c r="O33" s="47"/>
      <c r="P33" s="51">
        <v>0.20599999999999999</v>
      </c>
      <c r="Q33" s="53"/>
      <c r="R33" s="47"/>
      <c r="S33" s="47">
        <v>0.20599999999999999</v>
      </c>
      <c r="T33" s="53"/>
      <c r="AD33">
        <v>23</v>
      </c>
      <c r="AE33">
        <v>156</v>
      </c>
      <c r="AF33">
        <v>120</v>
      </c>
      <c r="AG33">
        <v>144</v>
      </c>
      <c r="AH33">
        <v>144</v>
      </c>
    </row>
    <row r="34" spans="1:34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0">
        <v>0</v>
      </c>
      <c r="N34" s="52"/>
      <c r="O34" s="47"/>
      <c r="P34" s="51">
        <v>0</v>
      </c>
      <c r="Q34" s="53"/>
      <c r="R34" s="47"/>
      <c r="S34" s="51">
        <v>0</v>
      </c>
      <c r="T34" s="53"/>
      <c r="AD34">
        <v>24</v>
      </c>
      <c r="AE34">
        <v>156</v>
      </c>
      <c r="AF34">
        <v>120</v>
      </c>
      <c r="AG34">
        <v>160</v>
      </c>
      <c r="AH34">
        <v>138</v>
      </c>
    </row>
    <row r="35" spans="1:34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0"/>
      <c r="N35" s="52"/>
      <c r="O35" s="47"/>
      <c r="P35" s="51"/>
      <c r="Q35" s="53"/>
      <c r="R35" s="47"/>
      <c r="S35" s="47"/>
      <c r="T35" s="53"/>
      <c r="AE35">
        <f>SUM(AE11:AE34)</f>
        <v>3970</v>
      </c>
      <c r="AF35">
        <f>SUM(AF11:AF34)</f>
        <v>2898</v>
      </c>
      <c r="AG35">
        <f>SUM(AG11:AG34)</f>
        <v>3852</v>
      </c>
      <c r="AH35">
        <f>SUM(AH11:AH34)</f>
        <v>3348</v>
      </c>
    </row>
    <row r="36" spans="1:34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34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34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34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34" ht="14.25" customHeight="1">
      <c r="A40" s="11"/>
      <c r="B40" s="11"/>
      <c r="C40" s="190"/>
      <c r="D40" s="191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34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34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34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34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34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34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34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34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43"/>
      <c r="K59" s="244"/>
      <c r="L59" s="242"/>
      <c r="M59" s="243"/>
      <c r="N59" s="244"/>
      <c r="O59" s="242"/>
      <c r="P59" s="243"/>
      <c r="Q59" s="244"/>
      <c r="R59" s="242"/>
      <c r="S59" s="243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B74" t="s">
        <v>72</v>
      </c>
      <c r="P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O39" sqref="O39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2.0779999999999998</v>
      </c>
      <c r="K8" s="62">
        <v>1.121</v>
      </c>
      <c r="L8" s="63"/>
      <c r="M8" s="64">
        <v>2.0579999999999998</v>
      </c>
      <c r="N8" s="62">
        <v>0.90800000000000003</v>
      </c>
      <c r="O8" s="65"/>
      <c r="P8" s="64">
        <v>1.9470000000000001</v>
      </c>
      <c r="Q8" s="62">
        <v>0.90500000000000003</v>
      </c>
      <c r="R8" s="65"/>
      <c r="S8" s="66">
        <v>1.929</v>
      </c>
      <c r="T8" s="64">
        <v>0.64900000000000002</v>
      </c>
      <c r="U8" s="39" t="s">
        <v>93</v>
      </c>
      <c r="V8" s="325">
        <f>IF(I8&gt;0,ROUND(I8*$I$57*$K$58*SQRT(3)/1000,3),J8)</f>
        <v>2.0779999999999998</v>
      </c>
      <c r="W8" s="326">
        <f>IF(K8&gt;0,K8,ROUND(V8*$F$53,3))</f>
        <v>1.121</v>
      </c>
      <c r="X8" s="325">
        <f>IF(L8&gt;0,ROUND(L8*$L$57*$N$58*SQRT(3)/1000,3),M8)</f>
        <v>2.0579999999999998</v>
      </c>
      <c r="Y8" s="326">
        <f>IF(N8&gt;0,N8,ROUND(X8*$F$53,3))</f>
        <v>0.90800000000000003</v>
      </c>
      <c r="Z8" s="325">
        <f>IF(O8&gt;0,ROUND(O8*$O$57*$Q$58*SQRT(3)/1000,3),P8)</f>
        <v>1.9470000000000001</v>
      </c>
      <c r="AA8" s="326">
        <f>IF(Q8&gt;0,Q8,ROUND(Z8*$F$53,3))</f>
        <v>0.90500000000000003</v>
      </c>
      <c r="AB8" s="325">
        <f>IF(R8&gt;0,ROUND(R8*$R$57*$T$58*SQRT(3)/1000,3),S8)</f>
        <v>1.929</v>
      </c>
      <c r="AC8" s="326">
        <f>IF(T8&gt;0,T8,ROUND(AB8*$F$53,3))</f>
        <v>0.64900000000000002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1.9379999999999999</v>
      </c>
      <c r="K12" s="62">
        <v>1.0229999999999999</v>
      </c>
      <c r="L12" s="63"/>
      <c r="M12" s="64">
        <v>1.9119999999999999</v>
      </c>
      <c r="N12" s="66">
        <v>1.0029999999999999</v>
      </c>
      <c r="O12" s="65"/>
      <c r="P12" s="64">
        <v>1.8080000000000001</v>
      </c>
      <c r="Q12" s="62">
        <v>0.89200000000000002</v>
      </c>
      <c r="R12" s="65"/>
      <c r="S12" s="66">
        <v>1.7889999999999999</v>
      </c>
      <c r="T12" s="64">
        <v>0.874</v>
      </c>
      <c r="U12" s="39" t="s">
        <v>93</v>
      </c>
      <c r="V12" s="325">
        <f>IF(I12&gt;0,ROUND(I12*$K$57*$K$59*SQRT(3)/1000,3),J12)</f>
        <v>1.9379999999999999</v>
      </c>
      <c r="W12" s="326">
        <f>IF(K12&gt;0,K12,ROUND(V12*$F$54,3))</f>
        <v>1.0229999999999999</v>
      </c>
      <c r="X12" s="325">
        <f>IF(L12&gt;0,ROUND(L12*$N$57*$N$59*SQRT(3)/1000,3),M12)</f>
        <v>1.9119999999999999</v>
      </c>
      <c r="Y12" s="326">
        <f>IF(N12&gt;0,N12,ROUND(X12*$F$54,3))</f>
        <v>1.0029999999999999</v>
      </c>
      <c r="Z12" s="325">
        <f>IF(O12&gt;0,ROUND(O12*$Q$57*$Q$59*SQRT(3)/1000,3),P12)</f>
        <v>1.8080000000000001</v>
      </c>
      <c r="AA12" s="326">
        <f>IF(Q12&gt;0,Q12,ROUND(Z12*$F$54,3))</f>
        <v>0.89200000000000002</v>
      </c>
      <c r="AB12" s="325">
        <f>IF(R12&gt;0,ROUND(R12*$T$57*$T$59*SQRT(3)/1000,3),S12)</f>
        <v>1.7889999999999999</v>
      </c>
      <c r="AC12" s="326">
        <f>IF(T12&gt;0,T12,ROUND(AB12*$F$54,3))</f>
        <v>0.874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101"/>
      <c r="O14" s="100"/>
      <c r="P14" s="96"/>
      <c r="Q14" s="97"/>
      <c r="R14" s="100"/>
      <c r="S14" s="101"/>
      <c r="T14" s="96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08"/>
      <c r="R15" s="111"/>
      <c r="S15" s="110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94"/>
      <c r="N16" s="197"/>
      <c r="O16" s="120"/>
      <c r="P16" s="116"/>
      <c r="Q16" s="117"/>
      <c r="R16" s="120"/>
      <c r="S16" s="119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394">
        <f>J8+J12</f>
        <v>4.016</v>
      </c>
      <c r="K24" s="394">
        <f>K8+K12</f>
        <v>2.1440000000000001</v>
      </c>
      <c r="L24" s="150"/>
      <c r="M24" s="151">
        <f>M8+M12</f>
        <v>3.9699999999999998</v>
      </c>
      <c r="N24" s="151">
        <f>N8+N12</f>
        <v>1.911</v>
      </c>
      <c r="O24" s="152"/>
      <c r="P24" s="151">
        <f>P8+P12</f>
        <v>3.7549999999999999</v>
      </c>
      <c r="Q24" s="151">
        <f>Q8+Q12</f>
        <v>1.7970000000000002</v>
      </c>
      <c r="R24" s="152"/>
      <c r="S24" s="153">
        <f>S8+S12</f>
        <v>3.718</v>
      </c>
      <c r="T24" s="151">
        <f>T8+T12</f>
        <v>1.5230000000000001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5.1999999999999998E-2</v>
      </c>
      <c r="K29" s="53"/>
      <c r="L29" s="50"/>
      <c r="M29" s="51">
        <v>5.2999999999999999E-2</v>
      </c>
      <c r="N29" s="52"/>
      <c r="O29" s="47"/>
      <c r="P29" s="51">
        <v>4.8000000000000001E-2</v>
      </c>
      <c r="Q29" s="53"/>
      <c r="R29" s="47"/>
      <c r="S29" s="52">
        <v>2.7E-2</v>
      </c>
      <c r="T29" s="53"/>
    </row>
    <row r="30" spans="1:20" ht="14.25" customHeight="1">
      <c r="A30" s="11"/>
      <c r="B30" s="11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0.182</v>
      </c>
      <c r="K31" s="53"/>
      <c r="L31" s="50"/>
      <c r="M31" s="51">
        <v>0.124</v>
      </c>
      <c r="N31" s="52"/>
      <c r="O31" s="47"/>
      <c r="P31" s="51">
        <v>0.158</v>
      </c>
      <c r="Q31" s="53"/>
      <c r="R31" s="47"/>
      <c r="S31" s="52">
        <v>6.8000000000000005E-2</v>
      </c>
      <c r="T31" s="53"/>
    </row>
    <row r="32" spans="1:20" ht="14.25" customHeight="1">
      <c r="A32" s="11"/>
      <c r="B32" s="11"/>
      <c r="C32" s="166" t="s">
        <v>101</v>
      </c>
      <c r="D32" s="167"/>
      <c r="E32" s="168"/>
      <c r="F32" s="169"/>
      <c r="G32" s="169"/>
      <c r="H32" s="170"/>
      <c r="I32" s="47"/>
      <c r="J32" s="51">
        <v>0.245</v>
      </c>
      <c r="K32" s="53"/>
      <c r="L32" s="50"/>
      <c r="M32" s="51">
        <v>0.193</v>
      </c>
      <c r="N32" s="52"/>
      <c r="O32" s="47"/>
      <c r="P32" s="51">
        <v>0.185</v>
      </c>
      <c r="Q32" s="53"/>
      <c r="R32" s="47"/>
      <c r="S32" s="52">
        <v>0.18099999999999999</v>
      </c>
      <c r="T32" s="53"/>
    </row>
    <row r="33" spans="1:20" ht="14.25" customHeight="1">
      <c r="A33" s="11"/>
      <c r="B33" s="11"/>
      <c r="C33" s="166" t="s">
        <v>102</v>
      </c>
      <c r="D33" s="167"/>
      <c r="E33" s="168"/>
      <c r="F33" s="169"/>
      <c r="G33" s="169"/>
      <c r="H33" s="170"/>
      <c r="I33" s="47"/>
      <c r="J33" s="51">
        <v>4.0000000000000002E-4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3.6000000000000002E-4</v>
      </c>
      <c r="T33" s="53"/>
    </row>
    <row r="34" spans="1:20" s="181" customFormat="1" ht="14.25" customHeight="1">
      <c r="A34" s="11"/>
      <c r="B34" s="11"/>
      <c r="C34" s="171" t="s">
        <v>103</v>
      </c>
      <c r="D34" s="172"/>
      <c r="E34" s="173">
        <v>49.1</v>
      </c>
      <c r="F34" s="174">
        <v>15</v>
      </c>
      <c r="G34" s="174"/>
      <c r="H34" s="175"/>
      <c r="I34" s="176"/>
      <c r="J34" s="177">
        <v>0</v>
      </c>
      <c r="K34" s="178"/>
      <c r="L34" s="179"/>
      <c r="M34" s="177">
        <v>0</v>
      </c>
      <c r="N34" s="180"/>
      <c r="O34" s="176"/>
      <c r="P34" s="177">
        <v>0</v>
      </c>
      <c r="Q34" s="178"/>
      <c r="R34" s="176"/>
      <c r="S34" s="180">
        <v>0</v>
      </c>
      <c r="T34" s="178"/>
    </row>
    <row r="35" spans="1:20" s="181" customFormat="1" ht="14.25" customHeight="1">
      <c r="A35" s="11"/>
      <c r="B35" s="11"/>
      <c r="C35" s="171" t="s">
        <v>104</v>
      </c>
      <c r="D35" s="172"/>
      <c r="E35" s="173"/>
      <c r="F35" s="174"/>
      <c r="G35" s="174"/>
      <c r="H35" s="175"/>
      <c r="I35" s="176"/>
      <c r="J35" s="382">
        <v>0.98699999999999999</v>
      </c>
      <c r="K35" s="382"/>
      <c r="L35" s="382"/>
      <c r="M35" s="382">
        <v>1.2509999999999999</v>
      </c>
      <c r="N35" s="382"/>
      <c r="O35" s="382"/>
      <c r="P35" s="382">
        <v>1.0629999999999999</v>
      </c>
      <c r="Q35" s="382"/>
      <c r="R35" s="382"/>
      <c r="S35" s="382">
        <v>1.3520000000000001</v>
      </c>
      <c r="T35" s="178"/>
    </row>
    <row r="36" spans="1:20" s="181" customFormat="1" ht="14.25" customHeight="1">
      <c r="A36" s="11"/>
      <c r="B36" s="11"/>
      <c r="C36" s="171" t="s">
        <v>105</v>
      </c>
      <c r="D36" s="385"/>
      <c r="E36" s="173">
        <v>49.1</v>
      </c>
      <c r="F36" s="174">
        <v>15</v>
      </c>
      <c r="G36" s="174"/>
      <c r="H36" s="175"/>
      <c r="I36" s="176"/>
      <c r="J36" s="177">
        <v>6.9000000000000006E-2</v>
      </c>
      <c r="K36" s="178"/>
      <c r="L36" s="179"/>
      <c r="M36" s="177">
        <v>6.8000000000000005E-2</v>
      </c>
      <c r="N36" s="180"/>
      <c r="O36" s="176"/>
      <c r="P36" s="177">
        <v>6.7000000000000004E-2</v>
      </c>
      <c r="Q36" s="178"/>
      <c r="R36" s="176"/>
      <c r="S36" s="180">
        <v>6.7000000000000004E-2</v>
      </c>
      <c r="T36" s="178"/>
    </row>
    <row r="37" spans="1:20" s="181" customFormat="1" ht="14.25" customHeight="1">
      <c r="A37" s="11"/>
      <c r="B37" s="11"/>
      <c r="C37" s="171" t="s">
        <v>106</v>
      </c>
      <c r="D37" s="172"/>
      <c r="E37" s="173">
        <v>49.1</v>
      </c>
      <c r="F37" s="174">
        <v>15</v>
      </c>
      <c r="G37" s="174"/>
      <c r="H37" s="175"/>
      <c r="I37" s="176"/>
      <c r="J37" s="177">
        <v>0.52300000000000002</v>
      </c>
      <c r="K37" s="178"/>
      <c r="L37" s="179"/>
      <c r="M37" s="177">
        <v>0.41399999999999998</v>
      </c>
      <c r="N37" s="180"/>
      <c r="O37" s="176"/>
      <c r="P37" s="177">
        <v>0.33300000000000002</v>
      </c>
      <c r="Q37" s="178"/>
      <c r="R37" s="176"/>
      <c r="S37" s="180">
        <v>0.14499999999999999</v>
      </c>
      <c r="T37" s="178"/>
    </row>
    <row r="38" spans="1:20" s="181" customFormat="1" ht="14.25" customHeight="1">
      <c r="A38" s="11"/>
      <c r="B38" s="11"/>
      <c r="C38" s="171" t="s">
        <v>107</v>
      </c>
      <c r="D38" s="172"/>
      <c r="E38" s="173"/>
      <c r="F38" s="174"/>
      <c r="G38" s="174"/>
      <c r="H38" s="175"/>
      <c r="I38" s="176"/>
      <c r="J38" s="177">
        <v>1.022</v>
      </c>
      <c r="K38" s="177"/>
      <c r="L38" s="177"/>
      <c r="M38" s="177">
        <v>0.94299999999999995</v>
      </c>
      <c r="N38" s="177"/>
      <c r="O38" s="177"/>
      <c r="P38" s="177">
        <v>0.94099999999999995</v>
      </c>
      <c r="Q38" s="177"/>
      <c r="R38" s="177"/>
      <c r="S38" s="177">
        <v>0.92900000000000005</v>
      </c>
      <c r="T38" s="178"/>
    </row>
    <row r="39" spans="1:20" s="181" customFormat="1" ht="14.25" customHeight="1">
      <c r="A39" s="11"/>
      <c r="B39" s="11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178"/>
    </row>
    <row r="40" spans="1:20" ht="14.25" customHeight="1">
      <c r="A40" s="11"/>
      <c r="B40" s="11"/>
      <c r="C40" s="166" t="s">
        <v>109</v>
      </c>
      <c r="D40" s="167"/>
      <c r="E40" s="50"/>
      <c r="F40" s="169"/>
      <c r="G40" s="169"/>
      <c r="H40" s="170"/>
      <c r="I40" s="47"/>
      <c r="J40" s="51">
        <v>0.46600000000000003</v>
      </c>
      <c r="K40" s="53"/>
      <c r="L40" s="50"/>
      <c r="M40" s="51">
        <v>0.40500000000000003</v>
      </c>
      <c r="N40" s="52"/>
      <c r="O40" s="47"/>
      <c r="P40" s="51">
        <v>0.3</v>
      </c>
      <c r="Q40" s="53"/>
      <c r="R40" s="47"/>
      <c r="S40" s="52">
        <v>0.33700000000000002</v>
      </c>
      <c r="T40" s="53"/>
    </row>
    <row r="41" spans="1:20" ht="14.25" customHeight="1">
      <c r="A41" s="11"/>
      <c r="B41" s="11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5.8999999999999997E-2</v>
      </c>
      <c r="K41" s="53"/>
      <c r="L41" s="50"/>
      <c r="M41" s="51">
        <v>5.3999999999999999E-2</v>
      </c>
      <c r="N41" s="52"/>
      <c r="O41" s="47"/>
      <c r="P41" s="51">
        <v>5.1999999999999998E-2</v>
      </c>
      <c r="Q41" s="53"/>
      <c r="R41" s="47"/>
      <c r="S41" s="52">
        <v>1.0999999999999999E-2</v>
      </c>
      <c r="T41" s="53"/>
    </row>
    <row r="42" spans="1:20" ht="14.25" customHeight="1">
      <c r="A42" s="11"/>
      <c r="B42" s="11"/>
      <c r="C42" s="166" t="s">
        <v>111</v>
      </c>
      <c r="D42" s="167"/>
      <c r="E42" s="168"/>
      <c r="F42" s="169"/>
      <c r="G42" s="169"/>
      <c r="H42" s="170"/>
      <c r="I42" s="47"/>
      <c r="J42" s="51">
        <v>0.28199999999999997</v>
      </c>
      <c r="K42" s="53"/>
      <c r="L42" s="50"/>
      <c r="M42" s="51">
        <v>0.28899999999999998</v>
      </c>
      <c r="N42" s="52"/>
      <c r="O42" s="47"/>
      <c r="P42" s="51">
        <v>0.29399999999999998</v>
      </c>
      <c r="Q42" s="53"/>
      <c r="R42" s="47"/>
      <c r="S42" s="52">
        <v>0.33200000000000002</v>
      </c>
      <c r="T42" s="53"/>
    </row>
    <row r="43" spans="1:20" ht="14.25" customHeight="1">
      <c r="A43" s="11"/>
      <c r="B43" s="11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53"/>
    </row>
    <row r="44" spans="1:20" ht="14.25" customHeight="1">
      <c r="A44" s="11"/>
      <c r="B44" s="11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0.14899999999999999</v>
      </c>
      <c r="K44" s="53"/>
      <c r="L44" s="50"/>
      <c r="M44" s="51">
        <v>0.16700000000000001</v>
      </c>
      <c r="N44" s="52"/>
      <c r="O44" s="47"/>
      <c r="P44" s="51">
        <v>0.17699999999999999</v>
      </c>
      <c r="Q44" s="53"/>
      <c r="R44" s="47"/>
      <c r="S44" s="52">
        <v>0.18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1.4E-3</v>
      </c>
      <c r="J62" s="259" t="s">
        <v>63</v>
      </c>
      <c r="K62" s="260">
        <f>ROUND((V8^2+W8^2)*[1]АРЭС!$I$10/([1]АРЭС!$C$10*100),4)</f>
        <v>3.9100000000000003E-2</v>
      </c>
      <c r="L62" s="258">
        <f>ROUND((X8^2+Y8^2)*[1]АРЭС!$F$10/[1]АРЭС!$C$10^2,4)</f>
        <v>1.1999999999999999E-3</v>
      </c>
      <c r="M62" s="259" t="s">
        <v>63</v>
      </c>
      <c r="N62" s="260">
        <f>ROUND((X8^2+Y8^2)*[1]АРЭС!$I$10/([1]АРЭС!$C$10*100),4)</f>
        <v>3.5499999999999997E-2</v>
      </c>
      <c r="O62" s="258">
        <f>ROUND((Z8^2+AA8^2)*[1]АРЭС!$F$10/[1]АРЭС!$C$10^2,4)</f>
        <v>1.1000000000000001E-3</v>
      </c>
      <c r="P62" s="259" t="s">
        <v>63</v>
      </c>
      <c r="Q62" s="260">
        <f>ROUND((Z8^2+AA8^2)*[1]АРЭС!$I$10/([1]АРЭС!$C$10*100),4)</f>
        <v>3.2300000000000002E-2</v>
      </c>
      <c r="R62" s="258">
        <f>ROUND((AB8^2+AC8^2)*[1]АРЭС!$F$10/[1]АРЭС!$C$10^2,4)</f>
        <v>1E-3</v>
      </c>
      <c r="S62" s="259" t="s">
        <v>63</v>
      </c>
      <c r="T62" s="260">
        <f>ROUND((AB8^2+AC8^2)*[1]АРЭС!$I$10/([1]АРЭС!$C$10*100),4)</f>
        <v>2.9000000000000001E-2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1E-3</v>
      </c>
      <c r="J63" s="265" t="s">
        <v>63</v>
      </c>
      <c r="K63" s="266">
        <f>ROUND((V12^2+W12^2)*[1]АРЭС!$I$11/([1]АРЭС!$C$11*100),4)</f>
        <v>3.1800000000000002E-2</v>
      </c>
      <c r="L63" s="264">
        <f>ROUND((X12^2+Y12^2)*[1]АРЭС!$F$11/[1]АРЭС!$C$11^2,4)</f>
        <v>1E-3</v>
      </c>
      <c r="M63" s="265" t="s">
        <v>63</v>
      </c>
      <c r="N63" s="266">
        <f>ROUND((X12^2+Y12^2)*[1]АРЭС!$I$11/([1]АРЭС!$C$11*100),4)</f>
        <v>3.09E-2</v>
      </c>
      <c r="O63" s="264">
        <f>ROUND((Z12^2+AA12^2)*[1]АРЭС!$F$11/[1]АРЭС!$C$11^2,4)</f>
        <v>8.9999999999999998E-4</v>
      </c>
      <c r="P63" s="265" t="s">
        <v>63</v>
      </c>
      <c r="Q63" s="266">
        <f>ROUND((Z12^2+AA12^2)*[1]АРЭС!$I$11/([1]АРЭС!$C$11*100),4)</f>
        <v>2.69E-2</v>
      </c>
      <c r="R63" s="264">
        <f>ROUND((AB12^2+AC12^2)*[1]АРЭС!$F$11/[1]АРЭС!$C$11^2,4)</f>
        <v>8.0000000000000004E-4</v>
      </c>
      <c r="S63" s="265" t="s">
        <v>63</v>
      </c>
      <c r="T63" s="266">
        <f>ROUND((AB12^2+AC12^2)*[1]АРЭС!$I$11/([1]АРЭС!$C$11*100),4)</f>
        <v>2.6200000000000001E-2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2.1083999999999996</v>
      </c>
      <c r="J66" s="279" t="s">
        <v>63</v>
      </c>
      <c r="K66" s="280">
        <f>K62+W8+W7+H7</f>
        <v>1.2912999999999999</v>
      </c>
      <c r="L66" s="278">
        <f>L62+X8+X7+H6</f>
        <v>2.0881999999999996</v>
      </c>
      <c r="M66" s="279" t="s">
        <v>63</v>
      </c>
      <c r="N66" s="281">
        <f>N62+Y8+Y7+H7</f>
        <v>1.0747</v>
      </c>
      <c r="O66" s="282">
        <f>O62+Z8+Z7+H6</f>
        <v>1.9771000000000001</v>
      </c>
      <c r="P66" s="279" t="s">
        <v>63</v>
      </c>
      <c r="Q66" s="280">
        <f>Q62+AA8+AA7+H7</f>
        <v>1.0685</v>
      </c>
      <c r="R66" s="278">
        <f>R62+AB8+AB7+H6</f>
        <v>1.9589999999999999</v>
      </c>
      <c r="S66" s="279" t="s">
        <v>63</v>
      </c>
      <c r="T66" s="281">
        <f>T62+AC8+AC7+H7</f>
        <v>0.80920000000000003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1.9599999999999997</v>
      </c>
      <c r="J67" s="267" t="s">
        <v>63</v>
      </c>
      <c r="K67" s="289">
        <f>K63+W12+W11+H11</f>
        <v>1.1667999999999998</v>
      </c>
      <c r="L67" s="290">
        <f>L63+X12+X11+H10</f>
        <v>1.9339999999999997</v>
      </c>
      <c r="M67" s="267" t="s">
        <v>63</v>
      </c>
      <c r="N67" s="291">
        <f>N63+Y12+Y11+H11</f>
        <v>1.1458999999999997</v>
      </c>
      <c r="O67" s="289">
        <f>O63+Z12+Z11+H10</f>
        <v>1.8298999999999999</v>
      </c>
      <c r="P67" s="267" t="s">
        <v>63</v>
      </c>
      <c r="Q67" s="289">
        <f>Q63+AA12+AA11+H11</f>
        <v>1.0308999999999999</v>
      </c>
      <c r="R67" s="290">
        <f>R63+AB12+AB11+H10</f>
        <v>1.8107999999999997</v>
      </c>
      <c r="S67" s="267" t="s">
        <v>63</v>
      </c>
      <c r="T67" s="291">
        <f>T63+AC12+AC11+H11</f>
        <v>1.0122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4.0683999999999996</v>
      </c>
      <c r="J70" s="304" t="s">
        <v>63</v>
      </c>
      <c r="K70" s="305">
        <f>K66+K67</f>
        <v>2.4581</v>
      </c>
      <c r="L70" s="303">
        <f>L66+L67</f>
        <v>4.0221999999999998</v>
      </c>
      <c r="M70" s="304" t="s">
        <v>63</v>
      </c>
      <c r="N70" s="305">
        <f>N66+N67</f>
        <v>2.2205999999999997</v>
      </c>
      <c r="O70" s="303">
        <f>O66+O67</f>
        <v>3.8069999999999999</v>
      </c>
      <c r="P70" s="304" t="s">
        <v>63</v>
      </c>
      <c r="Q70" s="305">
        <f>Q66+Q67</f>
        <v>2.0994000000000002</v>
      </c>
      <c r="R70" s="303">
        <f>R66+R67</f>
        <v>3.7697999999999996</v>
      </c>
      <c r="S70" s="304" t="s">
        <v>63</v>
      </c>
      <c r="T70" s="305">
        <f>T66+T67</f>
        <v>1.8214000000000001</v>
      </c>
    </row>
    <row r="71" spans="1:20" ht="14.25" customHeight="1" thickBot="1">
      <c r="A71" s="11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F66" sqref="F66:G6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1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85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415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415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415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415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415"/>
      <c r="B8" s="11"/>
      <c r="C8" s="41"/>
      <c r="D8" s="55">
        <v>6</v>
      </c>
      <c r="E8" s="88"/>
      <c r="F8" s="89"/>
      <c r="G8" s="90"/>
      <c r="H8" s="91"/>
      <c r="I8" s="65"/>
      <c r="J8" s="61">
        <v>1.907</v>
      </c>
      <c r="K8" s="62">
        <v>0.84</v>
      </c>
      <c r="L8" s="63"/>
      <c r="M8" s="64">
        <v>1.8839999999999999</v>
      </c>
      <c r="N8" s="62">
        <v>0.72699999999999998</v>
      </c>
      <c r="O8" s="65"/>
      <c r="P8" s="64">
        <v>1.869</v>
      </c>
      <c r="Q8" s="62">
        <v>0.80400000000000005</v>
      </c>
      <c r="R8" s="65"/>
      <c r="S8" s="66">
        <v>1.825</v>
      </c>
      <c r="T8" s="64">
        <v>0.56100000000000005</v>
      </c>
      <c r="U8" s="39" t="s">
        <v>93</v>
      </c>
      <c r="V8" s="325">
        <f>IF(I8&gt;0,ROUND(I8*$I$57*$K$58*SQRT(3)/1000,3),J8)</f>
        <v>1.907</v>
      </c>
      <c r="W8" s="326">
        <f>IF(K8&gt;0,K8,ROUND(V8*$F$53,3))</f>
        <v>0.84</v>
      </c>
      <c r="X8" s="325">
        <f>IF(L8&gt;0,ROUND(L8*$L$57*$N$58*SQRT(3)/1000,3),M8)</f>
        <v>1.8839999999999999</v>
      </c>
      <c r="Y8" s="326">
        <f>IF(N8&gt;0,N8,ROUND(X8*$F$53,3))</f>
        <v>0.72699999999999998</v>
      </c>
      <c r="Z8" s="325">
        <f>IF(O8&gt;0,ROUND(O8*$O$57*$Q$58*SQRT(3)/1000,3),P8)</f>
        <v>1.869</v>
      </c>
      <c r="AA8" s="326">
        <f>IF(Q8&gt;0,Q8,ROUND(Z8*$F$53,3))</f>
        <v>0.80400000000000005</v>
      </c>
      <c r="AB8" s="325">
        <f>IF(R8&gt;0,ROUND(R8*$R$57*$T$58*SQRT(3)/1000,3),S8)</f>
        <v>1.825</v>
      </c>
      <c r="AC8" s="326">
        <f>IF(T8&gt;0,T8,ROUND(AB8*$F$53,3))</f>
        <v>0.56100000000000005</v>
      </c>
    </row>
    <row r="9" spans="1:31" ht="14.25" customHeight="1" thickBot="1">
      <c r="A9" s="415"/>
      <c r="B9" s="11"/>
      <c r="C9" s="69"/>
      <c r="D9" s="70" t="s">
        <v>26</v>
      </c>
      <c r="E9" s="331"/>
      <c r="F9" s="332"/>
      <c r="G9" s="332"/>
      <c r="H9" s="33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415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415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415"/>
      <c r="B12" s="11"/>
      <c r="C12" s="41"/>
      <c r="D12" s="55">
        <v>6</v>
      </c>
      <c r="E12" s="88"/>
      <c r="F12" s="89"/>
      <c r="G12" s="90"/>
      <c r="H12" s="91"/>
      <c r="I12" s="65"/>
      <c r="J12" s="64">
        <v>1.7669999999999999</v>
      </c>
      <c r="K12" s="62">
        <v>0.85199999999999998</v>
      </c>
      <c r="L12" s="63"/>
      <c r="M12" s="64">
        <v>1.744</v>
      </c>
      <c r="N12" s="66">
        <v>0.82899999999999996</v>
      </c>
      <c r="O12" s="65"/>
      <c r="P12" s="61">
        <v>1.7290000000000001</v>
      </c>
      <c r="Q12" s="327">
        <v>0.81399999999999995</v>
      </c>
      <c r="R12" s="329"/>
      <c r="S12" s="330">
        <v>1.6819999999999999</v>
      </c>
      <c r="T12" s="61">
        <v>0.76700000000000002</v>
      </c>
      <c r="U12" s="39" t="s">
        <v>93</v>
      </c>
      <c r="V12" s="325">
        <f>IF(I12&gt;0,ROUND(I12*$K$57*$K$59*SQRT(3)/1000,3),J12)</f>
        <v>1.7669999999999999</v>
      </c>
      <c r="W12" s="326">
        <f>IF(K12&gt;0,K12,ROUND(V12*$F$54,3))</f>
        <v>0.85199999999999998</v>
      </c>
      <c r="X12" s="325">
        <f>IF(L12&gt;0,ROUND(L12*$N$57*$N$59*SQRT(3)/1000,3),M12)</f>
        <v>1.744</v>
      </c>
      <c r="Y12" s="326">
        <f>IF(N12&gt;0,N12,ROUND(X12*$F$54,3))</f>
        <v>0.82899999999999996</v>
      </c>
      <c r="Z12" s="325">
        <f>IF(O12&gt;0,ROUND(O12*$Q$57*$Q$59*SQRT(3)/1000,3),P12)</f>
        <v>1.7290000000000001</v>
      </c>
      <c r="AA12" s="326">
        <f>IF(Q12&gt;0,Q12,ROUND(Z12*$F$54,3))</f>
        <v>0.81399999999999995</v>
      </c>
      <c r="AB12" s="325">
        <f>IF(R12&gt;0,ROUND(R12*$T$57*$T$59*SQRT(3)/1000,3),S12)</f>
        <v>1.6819999999999999</v>
      </c>
      <c r="AC12" s="326">
        <f>IF(T12&gt;0,T12,ROUND(AB12*$F$54,3))</f>
        <v>0.76700000000000002</v>
      </c>
    </row>
    <row r="13" spans="1:31" ht="14.25" customHeight="1" thickBot="1">
      <c r="A13" s="415"/>
      <c r="B13" s="11"/>
      <c r="C13" s="69"/>
      <c r="D13" s="70" t="s">
        <v>26</v>
      </c>
      <c r="E13" s="331"/>
      <c r="F13" s="332"/>
      <c r="G13" s="332"/>
      <c r="H13" s="33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415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101"/>
      <c r="O14" s="100"/>
      <c r="P14" s="96"/>
      <c r="Q14" s="97"/>
      <c r="R14" s="100"/>
      <c r="S14" s="101"/>
      <c r="T14" s="96"/>
    </row>
    <row r="15" spans="1:31" ht="14.25" customHeight="1">
      <c r="A15" s="415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08"/>
      <c r="R15" s="111"/>
      <c r="S15" s="110"/>
      <c r="T15" s="107"/>
    </row>
    <row r="16" spans="1:31" ht="14.25" customHeight="1" thickBot="1">
      <c r="A16" s="415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94"/>
      <c r="N16" s="197"/>
      <c r="O16" s="120"/>
      <c r="P16" s="116"/>
      <c r="Q16" s="117"/>
      <c r="R16" s="120"/>
      <c r="S16" s="119"/>
      <c r="T16" s="116"/>
    </row>
    <row r="17" spans="1:20" ht="14.25" customHeight="1" thickBot="1">
      <c r="A17" s="415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415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415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415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415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415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415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415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3.6739999999999999</v>
      </c>
      <c r="K24" s="149">
        <f>K8+K12</f>
        <v>1.6919999999999999</v>
      </c>
      <c r="L24" s="150"/>
      <c r="M24" s="151">
        <f>M8+M12</f>
        <v>3.6280000000000001</v>
      </c>
      <c r="N24" s="151">
        <f>N8+N12</f>
        <v>1.556</v>
      </c>
      <c r="O24" s="152"/>
      <c r="P24" s="151">
        <f>P8+P12</f>
        <v>3.5979999999999999</v>
      </c>
      <c r="Q24" s="151">
        <f>Q8+Q12</f>
        <v>1.6179999999999999</v>
      </c>
      <c r="R24" s="152"/>
      <c r="S24" s="153">
        <f>S8+S12</f>
        <v>3.5069999999999997</v>
      </c>
      <c r="T24" s="151">
        <f>T8+T12</f>
        <v>1.3280000000000001</v>
      </c>
    </row>
    <row r="25" spans="1:20" ht="14.25" customHeight="1">
      <c r="A25" s="415"/>
      <c r="B25" s="41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415"/>
      <c r="B26" s="415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415"/>
      <c r="B27" s="415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415"/>
      <c r="B28" s="415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415"/>
      <c r="B29" s="415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1.4999999999999999E-2</v>
      </c>
      <c r="K29" s="53"/>
      <c r="L29" s="50"/>
      <c r="M29" s="51">
        <v>1.6E-2</v>
      </c>
      <c r="N29" s="52"/>
      <c r="O29" s="47"/>
      <c r="P29" s="51">
        <v>1.6E-2</v>
      </c>
      <c r="Q29" s="53"/>
      <c r="R29" s="47"/>
      <c r="S29" s="52">
        <v>1.7999999999999999E-2</v>
      </c>
      <c r="T29" s="53"/>
    </row>
    <row r="30" spans="1:20" ht="14.25" customHeight="1">
      <c r="A30" s="415"/>
      <c r="B30" s="415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415"/>
      <c r="B31" s="415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0.20499999999999999</v>
      </c>
      <c r="K31" s="53"/>
      <c r="L31" s="50"/>
      <c r="M31" s="51">
        <v>0.125</v>
      </c>
      <c r="N31" s="52"/>
      <c r="O31" s="47"/>
      <c r="P31" s="51">
        <v>0.20100000000000001</v>
      </c>
      <c r="Q31" s="53"/>
      <c r="R31" s="47"/>
      <c r="S31" s="52">
        <v>3.3000000000000002E-2</v>
      </c>
      <c r="T31" s="53"/>
    </row>
    <row r="32" spans="1:20" ht="14.25" customHeight="1">
      <c r="A32" s="415"/>
      <c r="B32" s="415"/>
      <c r="C32" s="166" t="s">
        <v>101</v>
      </c>
      <c r="D32" s="167"/>
      <c r="E32" s="168"/>
      <c r="F32" s="169"/>
      <c r="G32" s="169"/>
      <c r="H32" s="170"/>
      <c r="I32" s="47"/>
      <c r="J32" s="51">
        <v>0.23300000000000001</v>
      </c>
      <c r="K32" s="53"/>
      <c r="L32" s="50"/>
      <c r="M32" s="51">
        <v>0.22700000000000001</v>
      </c>
      <c r="N32" s="52"/>
      <c r="O32" s="47"/>
      <c r="P32" s="51">
        <v>1.4E-2</v>
      </c>
      <c r="Q32" s="53"/>
      <c r="R32" s="47"/>
      <c r="S32" s="52">
        <v>8.9999999999999993E-3</v>
      </c>
      <c r="T32" s="53"/>
    </row>
    <row r="33" spans="1:20" ht="14.25" customHeight="1">
      <c r="A33" s="415"/>
      <c r="B33" s="415"/>
      <c r="C33" s="166" t="s">
        <v>102</v>
      </c>
      <c r="D33" s="167"/>
      <c r="E33" s="168"/>
      <c r="F33" s="169"/>
      <c r="G33" s="169"/>
      <c r="H33" s="170"/>
      <c r="I33" s="47"/>
      <c r="J33" s="51">
        <v>0</v>
      </c>
      <c r="K33" s="53"/>
      <c r="L33" s="50"/>
      <c r="M33" s="51">
        <v>3.6000000000000002E-4</v>
      </c>
      <c r="N33" s="52"/>
      <c r="O33" s="47"/>
      <c r="P33" s="51">
        <v>0</v>
      </c>
      <c r="Q33" s="53"/>
      <c r="R33" s="47"/>
      <c r="S33" s="52">
        <v>3.6000000000000002E-4</v>
      </c>
      <c r="T33" s="53"/>
    </row>
    <row r="34" spans="1:20" s="181" customFormat="1" ht="14.25" customHeight="1">
      <c r="A34" s="415"/>
      <c r="B34" s="415"/>
      <c r="C34" s="171" t="s">
        <v>103</v>
      </c>
      <c r="D34" s="172"/>
      <c r="E34" s="173">
        <v>49.1</v>
      </c>
      <c r="F34" s="174">
        <v>15</v>
      </c>
      <c r="G34" s="174"/>
      <c r="H34" s="175"/>
      <c r="I34" s="176"/>
      <c r="J34" s="177">
        <v>0</v>
      </c>
      <c r="K34" s="178"/>
      <c r="L34" s="179"/>
      <c r="M34" s="177">
        <v>0</v>
      </c>
      <c r="N34" s="180"/>
      <c r="O34" s="176"/>
      <c r="P34" s="177">
        <v>0</v>
      </c>
      <c r="Q34" s="178"/>
      <c r="R34" s="176"/>
      <c r="S34" s="180">
        <v>0</v>
      </c>
      <c r="T34" s="178"/>
    </row>
    <row r="35" spans="1:20" s="181" customFormat="1" ht="14.25" customHeight="1">
      <c r="A35" s="415"/>
      <c r="B35" s="415"/>
      <c r="C35" s="171" t="s">
        <v>104</v>
      </c>
      <c r="D35" s="172"/>
      <c r="E35" s="173"/>
      <c r="F35" s="174"/>
      <c r="G35" s="174"/>
      <c r="H35" s="175"/>
      <c r="I35" s="176"/>
      <c r="J35" s="382">
        <v>1.36</v>
      </c>
      <c r="K35" s="382"/>
      <c r="L35" s="382"/>
      <c r="M35" s="382">
        <v>1.5629999999999999</v>
      </c>
      <c r="N35" s="382"/>
      <c r="O35" s="382"/>
      <c r="P35" s="382">
        <v>1.6160000000000001</v>
      </c>
      <c r="Q35" s="382"/>
      <c r="R35" s="382"/>
      <c r="S35" s="382">
        <v>1.6850000000000001</v>
      </c>
      <c r="T35" s="178"/>
    </row>
    <row r="36" spans="1:20" s="181" customFormat="1" ht="14.25" customHeight="1">
      <c r="A36" s="415"/>
      <c r="B36" s="415"/>
      <c r="C36" s="171" t="s">
        <v>105</v>
      </c>
      <c r="D36" s="385"/>
      <c r="E36" s="173">
        <v>49.1</v>
      </c>
      <c r="F36" s="174">
        <v>15</v>
      </c>
      <c r="G36" s="174"/>
      <c r="H36" s="175"/>
      <c r="I36" s="176"/>
      <c r="J36" s="177">
        <v>7.0000000000000007E-2</v>
      </c>
      <c r="K36" s="178"/>
      <c r="L36" s="179"/>
      <c r="M36" s="177">
        <v>7.0000000000000007E-2</v>
      </c>
      <c r="N36" s="180"/>
      <c r="O36" s="176"/>
      <c r="P36" s="177">
        <v>7.4999999999999997E-2</v>
      </c>
      <c r="Q36" s="178"/>
      <c r="R36" s="176"/>
      <c r="S36" s="180">
        <v>7.5999999999999998E-2</v>
      </c>
      <c r="T36" s="178"/>
    </row>
    <row r="37" spans="1:20" s="181" customFormat="1" ht="14.25" customHeight="1">
      <c r="A37" s="415"/>
      <c r="B37" s="415"/>
      <c r="C37" s="171" t="s">
        <v>106</v>
      </c>
      <c r="D37" s="172"/>
      <c r="E37" s="173">
        <v>49.1</v>
      </c>
      <c r="F37" s="174">
        <v>15</v>
      </c>
      <c r="G37" s="174"/>
      <c r="H37" s="175"/>
      <c r="I37" s="176"/>
      <c r="J37" s="177">
        <v>0</v>
      </c>
      <c r="K37" s="178"/>
      <c r="L37" s="179"/>
      <c r="M37" s="177">
        <v>0</v>
      </c>
      <c r="N37" s="180"/>
      <c r="O37" s="176"/>
      <c r="P37" s="177">
        <v>0</v>
      </c>
      <c r="Q37" s="178"/>
      <c r="R37" s="176"/>
      <c r="S37" s="180">
        <v>0</v>
      </c>
      <c r="T37" s="178"/>
    </row>
    <row r="38" spans="1:20" s="181" customFormat="1" ht="14.25" customHeight="1">
      <c r="A38" s="415"/>
      <c r="B38" s="415"/>
      <c r="C38" s="171" t="s">
        <v>107</v>
      </c>
      <c r="D38" s="172"/>
      <c r="E38" s="173"/>
      <c r="F38" s="174"/>
      <c r="G38" s="174"/>
      <c r="H38" s="175"/>
      <c r="I38" s="176"/>
      <c r="J38" s="177">
        <v>0.93700000000000006</v>
      </c>
      <c r="K38" s="177"/>
      <c r="L38" s="177"/>
      <c r="M38" s="177">
        <v>0.94599999999999995</v>
      </c>
      <c r="N38" s="177"/>
      <c r="O38" s="177"/>
      <c r="P38" s="177">
        <v>0.96899999999999997</v>
      </c>
      <c r="Q38" s="177"/>
      <c r="R38" s="177"/>
      <c r="S38" s="177">
        <v>1.0049999999999999</v>
      </c>
      <c r="T38" s="178"/>
    </row>
    <row r="39" spans="1:20" s="181" customFormat="1" ht="14.25" customHeight="1">
      <c r="A39" s="415"/>
      <c r="B39" s="415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178"/>
    </row>
    <row r="40" spans="1:20" ht="14.25" customHeight="1">
      <c r="A40" s="415"/>
      <c r="B40" s="415"/>
      <c r="C40" s="166" t="s">
        <v>109</v>
      </c>
      <c r="D40" s="167"/>
      <c r="E40" s="50"/>
      <c r="F40" s="169"/>
      <c r="G40" s="169"/>
      <c r="H40" s="170"/>
      <c r="I40" s="47"/>
      <c r="J40" s="51">
        <v>0.35799999999999998</v>
      </c>
      <c r="K40" s="53"/>
      <c r="L40" s="50"/>
      <c r="M40" s="51">
        <v>0.40400000000000003</v>
      </c>
      <c r="N40" s="52"/>
      <c r="O40" s="47"/>
      <c r="P40" s="51">
        <v>0.313</v>
      </c>
      <c r="Q40" s="53"/>
      <c r="R40" s="47"/>
      <c r="S40" s="52">
        <v>0.27700000000000002</v>
      </c>
      <c r="T40" s="53"/>
    </row>
    <row r="41" spans="1:20" ht="14.25" customHeight="1">
      <c r="A41" s="415"/>
      <c r="B41" s="415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3.0000000000000001E-3</v>
      </c>
      <c r="K41" s="53"/>
      <c r="L41" s="50"/>
      <c r="M41" s="51">
        <v>1E-3</v>
      </c>
      <c r="N41" s="52"/>
      <c r="O41" s="47"/>
      <c r="P41" s="51">
        <v>1E-3</v>
      </c>
      <c r="Q41" s="53"/>
      <c r="R41" s="47"/>
      <c r="S41" s="52">
        <v>0</v>
      </c>
      <c r="T41" s="53"/>
    </row>
    <row r="42" spans="1:20" ht="14.25" customHeight="1">
      <c r="A42" s="415"/>
      <c r="B42" s="415"/>
      <c r="C42" s="166" t="s">
        <v>111</v>
      </c>
      <c r="D42" s="167"/>
      <c r="E42" s="168"/>
      <c r="F42" s="169"/>
      <c r="G42" s="169"/>
      <c r="H42" s="170"/>
      <c r="I42" s="47"/>
      <c r="J42" s="51">
        <v>0.28599999999999998</v>
      </c>
      <c r="K42" s="53"/>
      <c r="L42" s="50"/>
      <c r="M42" s="51">
        <v>0.224</v>
      </c>
      <c r="N42" s="52"/>
      <c r="O42" s="47"/>
      <c r="P42" s="51">
        <v>0.17399999999999999</v>
      </c>
      <c r="Q42" s="53"/>
      <c r="R42" s="47"/>
      <c r="S42" s="52">
        <v>0.185</v>
      </c>
      <c r="T42" s="53"/>
    </row>
    <row r="43" spans="1:20" ht="14.25" customHeight="1">
      <c r="A43" s="415"/>
      <c r="B43" s="415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53"/>
    </row>
    <row r="44" spans="1:20" ht="14.25" customHeight="1">
      <c r="A44" s="415"/>
      <c r="B44" s="415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0.182</v>
      </c>
      <c r="K44" s="53"/>
      <c r="L44" s="50"/>
      <c r="M44" s="51">
        <v>0.182</v>
      </c>
      <c r="N44" s="52"/>
      <c r="O44" s="47"/>
      <c r="P44" s="51">
        <v>0.182</v>
      </c>
      <c r="Q44" s="53"/>
      <c r="R44" s="47"/>
      <c r="S44" s="52">
        <v>0.183</v>
      </c>
      <c r="T44" s="53"/>
    </row>
    <row r="45" spans="1:20" ht="14.25" customHeight="1">
      <c r="A45" s="415"/>
      <c r="B45" s="415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415"/>
      <c r="B46" s="415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415"/>
      <c r="B47" s="415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415"/>
      <c r="B48" s="415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415"/>
      <c r="B49" s="415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415"/>
      <c r="B50" s="415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415"/>
      <c r="B51" s="415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415"/>
      <c r="B52" s="415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416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416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415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23" ht="14.25" customHeight="1">
      <c r="A56" s="415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415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23" ht="14.25" customHeight="1" thickBot="1">
      <c r="A58" s="415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23" ht="14.25" customHeight="1">
      <c r="A59" s="415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23" ht="14.25" customHeight="1">
      <c r="A60" s="415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415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415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1.1000000000000001E-3</v>
      </c>
      <c r="J62" s="259" t="s">
        <v>63</v>
      </c>
      <c r="K62" s="260">
        <f>ROUND((V8^2+W8^2)*[1]АРЭС!$I$10/([1]АРЭС!$C$10*100),4)</f>
        <v>3.0499999999999999E-2</v>
      </c>
      <c r="L62" s="258">
        <f>ROUND((X8^2+Y8^2)*[1]АРЭС!$F$10/[1]АРЭС!$C$10^2,4)</f>
        <v>1E-3</v>
      </c>
      <c r="M62" s="259" t="s">
        <v>63</v>
      </c>
      <c r="N62" s="260">
        <f>ROUND((X8^2+Y8^2)*[1]АРЭС!$I$10/([1]АРЭС!$C$10*100),4)</f>
        <v>2.86E-2</v>
      </c>
      <c r="O62" s="258">
        <f>ROUND((Z8^2+AA8^2)*[1]АРЭС!$F$10/[1]АРЭС!$C$10^2,4)</f>
        <v>1E-3</v>
      </c>
      <c r="P62" s="259" t="s">
        <v>63</v>
      </c>
      <c r="Q62" s="260">
        <f>ROUND((Z8^2+AA8^2)*[1]АРЭС!$I$10/([1]АРЭС!$C$10*100),4)</f>
        <v>2.9000000000000001E-2</v>
      </c>
      <c r="R62" s="258">
        <f>ROUND((AB8^2+AC8^2)*[1]АРЭС!$F$10/[1]АРЭС!$C$10^2,4)</f>
        <v>8.9999999999999998E-4</v>
      </c>
      <c r="S62" s="259" t="s">
        <v>63</v>
      </c>
      <c r="T62" s="260">
        <f>ROUND((AB8^2+AC8^2)*[1]АРЭС!$I$10/([1]АРЭС!$C$10*100),4)</f>
        <v>2.5600000000000001E-2</v>
      </c>
    </row>
    <row r="63" spans="1:23" ht="14.25" customHeight="1">
      <c r="A63" s="415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8.0000000000000004E-4</v>
      </c>
      <c r="J63" s="265" t="s">
        <v>63</v>
      </c>
      <c r="K63" s="266">
        <f>ROUND((V12^2+W12^2)*[1]АРЭС!$I$11/([1]АРЭС!$C$11*100),4)</f>
        <v>2.5499999999999998E-2</v>
      </c>
      <c r="L63" s="264">
        <f>ROUND((X12^2+Y12^2)*[1]АРЭС!$F$11/[1]АРЭС!$C$11^2,4)</f>
        <v>8.0000000000000004E-4</v>
      </c>
      <c r="M63" s="265" t="s">
        <v>63</v>
      </c>
      <c r="N63" s="266">
        <f>ROUND((X12^2+Y12^2)*[1]АРЭС!$I$11/([1]АРЭС!$C$11*100),4)</f>
        <v>2.47E-2</v>
      </c>
      <c r="O63" s="264">
        <f>ROUND((Z12^2+AA12^2)*[1]АРЭС!$F$11/[1]АРЭС!$C$11^2,4)</f>
        <v>8.0000000000000004E-4</v>
      </c>
      <c r="P63" s="265" t="s">
        <v>63</v>
      </c>
      <c r="Q63" s="266">
        <f>ROUND((Z12^2+AA12^2)*[1]АРЭС!$I$11/([1]АРЭС!$C$11*100),4)</f>
        <v>2.4199999999999999E-2</v>
      </c>
      <c r="R63" s="264">
        <f>ROUND((AB12^2+AC12^2)*[1]АРЭС!$F$11/[1]АРЭС!$C$11^2,4)</f>
        <v>6.9999999999999999E-4</v>
      </c>
      <c r="S63" s="265" t="s">
        <v>63</v>
      </c>
      <c r="T63" s="266">
        <f>ROUND((AB12^2+AC12^2)*[1]АРЭС!$I$11/([1]АРЭС!$C$11*100),4)</f>
        <v>2.2599999999999999E-2</v>
      </c>
    </row>
    <row r="64" spans="1:23" ht="14.25" customHeight="1">
      <c r="A64" s="415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415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416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1.9371</v>
      </c>
      <c r="J66" s="279" t="s">
        <v>63</v>
      </c>
      <c r="K66" s="280">
        <f>K62+W8+W7+H7</f>
        <v>1.0017</v>
      </c>
      <c r="L66" s="278">
        <f>L62+X8+X7+H6</f>
        <v>1.9139999999999997</v>
      </c>
      <c r="M66" s="279" t="s">
        <v>63</v>
      </c>
      <c r="N66" s="281">
        <f>N62+Y8+Y7+H7</f>
        <v>0.88679999999999992</v>
      </c>
      <c r="O66" s="282">
        <f>O62+Z8+Z7+H6</f>
        <v>1.8989999999999998</v>
      </c>
      <c r="P66" s="279" t="s">
        <v>63</v>
      </c>
      <c r="Q66" s="280">
        <f>Q62+AA8+AA7+H7</f>
        <v>0.96420000000000006</v>
      </c>
      <c r="R66" s="278">
        <f>R62+AB8+AB7+H6</f>
        <v>1.8548999999999998</v>
      </c>
      <c r="S66" s="279" t="s">
        <v>63</v>
      </c>
      <c r="T66" s="281">
        <f>T62+AC8+AC7+H7</f>
        <v>0.71779999999999999</v>
      </c>
    </row>
    <row r="67" spans="1:20" ht="14.25" customHeight="1">
      <c r="A67" s="416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1.7887999999999997</v>
      </c>
      <c r="J67" s="267" t="s">
        <v>63</v>
      </c>
      <c r="K67" s="289">
        <f>K63+W12+W11+H11</f>
        <v>0.98949999999999994</v>
      </c>
      <c r="L67" s="290">
        <f>L63+X12+X11+H10</f>
        <v>1.7657999999999998</v>
      </c>
      <c r="M67" s="267" t="s">
        <v>63</v>
      </c>
      <c r="N67" s="291">
        <f>N63+Y12+Y11+H11</f>
        <v>0.96569999999999989</v>
      </c>
      <c r="O67" s="289">
        <f>O63+Z12+Z11+H10</f>
        <v>1.7507999999999999</v>
      </c>
      <c r="P67" s="267" t="s">
        <v>63</v>
      </c>
      <c r="Q67" s="289">
        <f>Q63+AA12+AA11+H11</f>
        <v>0.95019999999999993</v>
      </c>
      <c r="R67" s="290">
        <f>R63+AB12+AB11+H10</f>
        <v>1.7036999999999998</v>
      </c>
      <c r="S67" s="267" t="s">
        <v>63</v>
      </c>
      <c r="T67" s="291">
        <f>T63+AC12+AC11+H11</f>
        <v>0.90159999999999996</v>
      </c>
    </row>
    <row r="68" spans="1:20" ht="14.25" customHeight="1">
      <c r="A68" s="416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416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415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3.7258999999999998</v>
      </c>
      <c r="J70" s="304" t="s">
        <v>63</v>
      </c>
      <c r="K70" s="305">
        <f>K66+K67</f>
        <v>1.9912000000000001</v>
      </c>
      <c r="L70" s="303">
        <f>L66+L67</f>
        <v>3.6797999999999993</v>
      </c>
      <c r="M70" s="304" t="s">
        <v>63</v>
      </c>
      <c r="N70" s="305">
        <f>N66+N67</f>
        <v>1.8524999999999998</v>
      </c>
      <c r="O70" s="303">
        <f>O66+O67</f>
        <v>3.6497999999999999</v>
      </c>
      <c r="P70" s="304" t="s">
        <v>63</v>
      </c>
      <c r="Q70" s="305">
        <f>Q66+Q67</f>
        <v>1.9144000000000001</v>
      </c>
      <c r="R70" s="303">
        <f>R66+R67</f>
        <v>3.5585999999999993</v>
      </c>
      <c r="S70" s="304" t="s">
        <v>63</v>
      </c>
      <c r="T70" s="305">
        <f>T66+T67</f>
        <v>1.6194</v>
      </c>
    </row>
    <row r="71" spans="1:20" ht="14.25" customHeight="1" thickBot="1">
      <c r="A71" s="415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417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F66" sqref="F66:G6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88</v>
      </c>
      <c r="J3" s="9"/>
      <c r="K3" s="10"/>
      <c r="L3" s="8" t="s">
        <v>14</v>
      </c>
      <c r="M3" s="9"/>
      <c r="N3" s="10"/>
      <c r="O3" s="8" t="s">
        <v>89</v>
      </c>
      <c r="P3" s="9"/>
      <c r="Q3" s="10"/>
      <c r="R3" s="8" t="s">
        <v>90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1.825</v>
      </c>
      <c r="K8" s="327">
        <v>0.75700000000000001</v>
      </c>
      <c r="L8" s="328"/>
      <c r="M8" s="61">
        <v>1.853</v>
      </c>
      <c r="N8" s="327">
        <v>0.66500000000000004</v>
      </c>
      <c r="O8" s="329"/>
      <c r="P8" s="61">
        <v>1.8979999999999999</v>
      </c>
      <c r="Q8" s="327">
        <v>0.78200000000000003</v>
      </c>
      <c r="R8" s="329"/>
      <c r="S8" s="330">
        <v>1.925</v>
      </c>
      <c r="T8" s="61">
        <v>0.65600000000000003</v>
      </c>
      <c r="U8" s="39" t="s">
        <v>93</v>
      </c>
      <c r="V8" s="325">
        <f>IF(I8&gt;0,ROUND(I8*$I$57*$K$58*SQRT(3)/1000,3),J8)</f>
        <v>1.825</v>
      </c>
      <c r="W8" s="326">
        <f>IF(K8&gt;0,K8,ROUND(V8*$F$53,3))</f>
        <v>0.75700000000000001</v>
      </c>
      <c r="X8" s="325">
        <f>IF(L8&gt;0,ROUND(L8*$L$57*$N$58*SQRT(3)/1000,3),M8)</f>
        <v>1.853</v>
      </c>
      <c r="Y8" s="326">
        <f>IF(N8&gt;0,N8,ROUND(X8*$F$53,3))</f>
        <v>0.66500000000000004</v>
      </c>
      <c r="Z8" s="325">
        <f>IF(O8&gt;0,ROUND(O8*$O$57*$Q$58*SQRT(3)/1000,3),P8)</f>
        <v>1.8979999999999999</v>
      </c>
      <c r="AA8" s="326">
        <f>IF(Q8&gt;0,Q8,ROUND(Z8*$F$53,3))</f>
        <v>0.78200000000000003</v>
      </c>
      <c r="AB8" s="325">
        <f>IF(R8&gt;0,ROUND(R8*$R$57*$T$58*SQRT(3)/1000,3),S8)</f>
        <v>1.925</v>
      </c>
      <c r="AC8" s="326">
        <f>IF(T8&gt;0,T8,ROUND(AB8*$F$53,3))</f>
        <v>0.65600000000000003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4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41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1.6839999999999999</v>
      </c>
      <c r="K12" s="327">
        <v>0.76900000000000002</v>
      </c>
      <c r="L12" s="328"/>
      <c r="M12" s="61">
        <v>1.7130000000000001</v>
      </c>
      <c r="N12" s="330">
        <v>0.79800000000000004</v>
      </c>
      <c r="O12" s="329"/>
      <c r="P12" s="61">
        <v>1.758</v>
      </c>
      <c r="Q12" s="327">
        <v>0.84299999999999997</v>
      </c>
      <c r="R12" s="329"/>
      <c r="S12" s="330">
        <v>1.7849999999999999</v>
      </c>
      <c r="T12" s="61">
        <v>0.87</v>
      </c>
      <c r="U12" s="39" t="s">
        <v>93</v>
      </c>
      <c r="V12" s="325">
        <f>IF(I12&gt;0,ROUND(I12*$K$57*$K$59*SQRT(3)/1000,3),J12)</f>
        <v>1.6839999999999999</v>
      </c>
      <c r="W12" s="326">
        <f>IF(K12&gt;0,K12,ROUND(V12*$F$54,3))</f>
        <v>0.76900000000000002</v>
      </c>
      <c r="X12" s="325">
        <f>IF(L12&gt;0,ROUND(L12*$N$57*$N$59*SQRT(3)/1000,3),M12)</f>
        <v>1.7130000000000001</v>
      </c>
      <c r="Y12" s="326">
        <f>IF(N12&gt;0,N12,ROUND(X12*$F$54,3))</f>
        <v>0.79800000000000004</v>
      </c>
      <c r="Z12" s="325">
        <f>IF(O12&gt;0,ROUND(O12*$Q$57*$Q$59*SQRT(3)/1000,3),P12)</f>
        <v>1.758</v>
      </c>
      <c r="AA12" s="326">
        <f>IF(Q12&gt;0,Q12,ROUND(Z12*$F$54,3))</f>
        <v>0.84299999999999997</v>
      </c>
      <c r="AB12" s="325">
        <f>IF(R12&gt;0,ROUND(R12*$T$57*$T$59*SQRT(3)/1000,3),S12)</f>
        <v>1.7849999999999999</v>
      </c>
      <c r="AC12" s="326">
        <f>IF(T12&gt;0,T12,ROUND(AB12*$F$54,3))</f>
        <v>0.87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4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8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4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62"/>
      <c r="N16" s="363"/>
      <c r="O16" s="364"/>
      <c r="P16" s="359"/>
      <c r="Q16" s="360"/>
      <c r="R16" s="364"/>
      <c r="S16" s="365"/>
      <c r="T16" s="359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8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4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59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8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1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3.5089999999999999</v>
      </c>
      <c r="K24" s="149">
        <f>K8+K12</f>
        <v>1.526</v>
      </c>
      <c r="L24" s="376"/>
      <c r="M24" s="149">
        <f>M8+M12</f>
        <v>3.5659999999999998</v>
      </c>
      <c r="N24" s="149">
        <f>N8+N12</f>
        <v>1.4630000000000001</v>
      </c>
      <c r="O24" s="377"/>
      <c r="P24" s="149">
        <f>P8+P12</f>
        <v>3.6559999999999997</v>
      </c>
      <c r="Q24" s="149">
        <f>Q8+Q12</f>
        <v>1.625</v>
      </c>
      <c r="R24" s="377"/>
      <c r="S24" s="378">
        <f>S8+S12</f>
        <v>3.71</v>
      </c>
      <c r="T24" s="149">
        <f>T8+T12</f>
        <v>1.526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1.6E-2</v>
      </c>
      <c r="K29" s="53"/>
      <c r="L29" s="50"/>
      <c r="M29" s="51">
        <v>1.7000000000000001E-2</v>
      </c>
      <c r="N29" s="52"/>
      <c r="O29" s="47"/>
      <c r="P29" s="51">
        <v>1.7999999999999999E-2</v>
      </c>
      <c r="Q29" s="53"/>
      <c r="R29" s="47"/>
      <c r="S29" s="52">
        <v>2.1000000000000001E-2</v>
      </c>
      <c r="T29" s="53"/>
    </row>
    <row r="30" spans="1:20" ht="14.25" customHeight="1">
      <c r="A30" s="11"/>
      <c r="B30" s="11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0.18</v>
      </c>
      <c r="K31" s="53"/>
      <c r="L31" s="50"/>
      <c r="M31" s="51">
        <v>0.104</v>
      </c>
      <c r="N31" s="52"/>
      <c r="O31" s="47"/>
      <c r="P31" s="51">
        <v>0.19900000000000001</v>
      </c>
      <c r="Q31" s="53"/>
      <c r="R31" s="47"/>
      <c r="S31" s="52">
        <v>2E-3</v>
      </c>
      <c r="T31" s="53"/>
    </row>
    <row r="32" spans="1:20" ht="14.25" customHeight="1">
      <c r="A32" s="11"/>
      <c r="B32" s="11"/>
      <c r="C32" s="166" t="s">
        <v>101</v>
      </c>
      <c r="D32" s="167"/>
      <c r="E32" s="168"/>
      <c r="F32" s="169"/>
      <c r="G32" s="169"/>
      <c r="H32" s="170"/>
      <c r="I32" s="47"/>
      <c r="J32" s="51">
        <v>8.9999999999999993E-3</v>
      </c>
      <c r="K32" s="53"/>
      <c r="L32" s="50"/>
      <c r="M32" s="51">
        <v>8.9999999999999993E-3</v>
      </c>
      <c r="N32" s="52"/>
      <c r="O32" s="47"/>
      <c r="P32" s="51">
        <v>8.9999999999999993E-3</v>
      </c>
      <c r="Q32" s="53"/>
      <c r="R32" s="47"/>
      <c r="S32" s="52">
        <v>4.2000000000000003E-2</v>
      </c>
      <c r="T32" s="53"/>
    </row>
    <row r="33" spans="1:20" ht="14.25" customHeight="1">
      <c r="A33" s="11"/>
      <c r="B33" s="11"/>
      <c r="C33" s="166" t="s">
        <v>102</v>
      </c>
      <c r="D33" s="167"/>
      <c r="E33" s="168"/>
      <c r="F33" s="169"/>
      <c r="G33" s="169"/>
      <c r="H33" s="170"/>
      <c r="I33" s="47"/>
      <c r="J33" s="51">
        <v>0</v>
      </c>
      <c r="K33" s="53"/>
      <c r="L33" s="50"/>
      <c r="M33" s="51">
        <v>0</v>
      </c>
      <c r="N33" s="52"/>
      <c r="O33" s="47"/>
      <c r="P33" s="51">
        <v>3.6000000000000002E-4</v>
      </c>
      <c r="Q33" s="53"/>
      <c r="R33" s="47"/>
      <c r="S33" s="52">
        <v>0</v>
      </c>
      <c r="T33" s="53"/>
    </row>
    <row r="34" spans="1:20" s="181" customFormat="1" ht="14.25" customHeight="1">
      <c r="A34" s="11"/>
      <c r="B34" s="11"/>
      <c r="C34" s="171" t="s">
        <v>103</v>
      </c>
      <c r="D34" s="172"/>
      <c r="E34" s="173">
        <v>49.1</v>
      </c>
      <c r="F34" s="174">
        <v>15</v>
      </c>
      <c r="G34" s="174"/>
      <c r="H34" s="175"/>
      <c r="I34" s="176"/>
      <c r="J34" s="177">
        <v>0</v>
      </c>
      <c r="K34" s="178"/>
      <c r="L34" s="179"/>
      <c r="M34" s="177">
        <v>0</v>
      </c>
      <c r="N34" s="180"/>
      <c r="O34" s="176"/>
      <c r="P34" s="177">
        <v>0</v>
      </c>
      <c r="Q34" s="178"/>
      <c r="R34" s="176"/>
      <c r="S34" s="180">
        <v>0</v>
      </c>
      <c r="T34" s="383"/>
    </row>
    <row r="35" spans="1:20" s="181" customFormat="1" ht="14.25" customHeight="1">
      <c r="A35" s="11"/>
      <c r="B35" s="11"/>
      <c r="C35" s="171" t="s">
        <v>104</v>
      </c>
      <c r="D35" s="172"/>
      <c r="E35" s="173"/>
      <c r="F35" s="174"/>
      <c r="G35" s="174"/>
      <c r="H35" s="175"/>
      <c r="I35" s="176"/>
      <c r="J35" s="382">
        <v>1.5149999999999999</v>
      </c>
      <c r="K35" s="382"/>
      <c r="L35" s="382"/>
      <c r="M35" s="382">
        <v>1.583</v>
      </c>
      <c r="N35" s="382"/>
      <c r="O35" s="382"/>
      <c r="P35" s="382">
        <v>1.472</v>
      </c>
      <c r="Q35" s="382"/>
      <c r="R35" s="382"/>
      <c r="S35" s="382">
        <v>1.6970000000000001</v>
      </c>
      <c r="T35" s="383"/>
    </row>
    <row r="36" spans="1:20" s="181" customFormat="1" ht="14.25" customHeight="1">
      <c r="A36" s="11"/>
      <c r="B36" s="11"/>
      <c r="C36" s="171" t="s">
        <v>105</v>
      </c>
      <c r="D36" s="385"/>
      <c r="E36" s="173">
        <v>49.1</v>
      </c>
      <c r="F36" s="174">
        <v>15</v>
      </c>
      <c r="G36" s="174"/>
      <c r="H36" s="175"/>
      <c r="I36" s="176"/>
      <c r="J36" s="177">
        <v>0.08</v>
      </c>
      <c r="K36" s="178"/>
      <c r="L36" s="179"/>
      <c r="M36" s="177">
        <v>6.5000000000000002E-2</v>
      </c>
      <c r="N36" s="180"/>
      <c r="O36" s="176"/>
      <c r="P36" s="177">
        <v>6.5000000000000002E-2</v>
      </c>
      <c r="Q36" s="178"/>
      <c r="R36" s="176"/>
      <c r="S36" s="180">
        <v>6.5000000000000002E-2</v>
      </c>
      <c r="T36" s="383"/>
    </row>
    <row r="37" spans="1:20" s="181" customFormat="1" ht="14.25" customHeight="1">
      <c r="A37" s="11"/>
      <c r="B37" s="11"/>
      <c r="C37" s="171" t="s">
        <v>106</v>
      </c>
      <c r="D37" s="172"/>
      <c r="E37" s="173">
        <v>49.1</v>
      </c>
      <c r="F37" s="174">
        <v>15</v>
      </c>
      <c r="G37" s="174"/>
      <c r="H37" s="175"/>
      <c r="I37" s="176"/>
      <c r="J37" s="177">
        <v>0</v>
      </c>
      <c r="K37" s="178"/>
      <c r="L37" s="179"/>
      <c r="M37" s="177">
        <v>0</v>
      </c>
      <c r="N37" s="180"/>
      <c r="O37" s="176"/>
      <c r="P37" s="177">
        <v>0</v>
      </c>
      <c r="Q37" s="178"/>
      <c r="R37" s="176"/>
      <c r="S37" s="180">
        <v>0</v>
      </c>
      <c r="T37" s="383"/>
    </row>
    <row r="38" spans="1:20" s="181" customFormat="1" ht="14.25" customHeight="1">
      <c r="A38" s="11"/>
      <c r="B38" s="11"/>
      <c r="C38" s="171" t="s">
        <v>107</v>
      </c>
      <c r="D38" s="172"/>
      <c r="E38" s="173"/>
      <c r="F38" s="174"/>
      <c r="G38" s="174"/>
      <c r="H38" s="175"/>
      <c r="I38" s="176"/>
      <c r="J38" s="382">
        <v>1.0289999999999999</v>
      </c>
      <c r="K38" s="382"/>
      <c r="L38" s="382"/>
      <c r="M38" s="382">
        <v>1.111</v>
      </c>
      <c r="N38" s="382"/>
      <c r="O38" s="382"/>
      <c r="P38" s="382">
        <v>1.105</v>
      </c>
      <c r="Q38" s="382"/>
      <c r="R38" s="382"/>
      <c r="S38" s="382">
        <v>0.93700000000000006</v>
      </c>
      <c r="T38" s="383"/>
    </row>
    <row r="39" spans="1:20" s="181" customFormat="1" ht="14.25" customHeight="1">
      <c r="A39" s="11"/>
      <c r="B39" s="11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383"/>
    </row>
    <row r="40" spans="1:20" ht="14.25" customHeight="1">
      <c r="A40" s="11"/>
      <c r="B40" s="11"/>
      <c r="C40" s="166" t="s">
        <v>109</v>
      </c>
      <c r="D40" s="167"/>
      <c r="E40" s="50"/>
      <c r="F40" s="169"/>
      <c r="G40" s="169"/>
      <c r="H40" s="170"/>
      <c r="I40" s="47"/>
      <c r="J40" s="51">
        <v>0.25800000000000001</v>
      </c>
      <c r="K40" s="53"/>
      <c r="L40" s="50"/>
      <c r="M40" s="51">
        <v>0.27500000000000002</v>
      </c>
      <c r="N40" s="52"/>
      <c r="O40" s="47"/>
      <c r="P40" s="51">
        <v>0.30599999999999999</v>
      </c>
      <c r="Q40" s="53"/>
      <c r="R40" s="47"/>
      <c r="S40" s="52">
        <v>0.318</v>
      </c>
      <c r="T40" s="53"/>
    </row>
    <row r="41" spans="1:20" ht="14.25" customHeight="1">
      <c r="A41" s="11"/>
      <c r="B41" s="11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3.0000000000000001E-3</v>
      </c>
      <c r="K41" s="53"/>
      <c r="L41" s="50"/>
      <c r="M41" s="51">
        <v>2E-3</v>
      </c>
      <c r="N41" s="52"/>
      <c r="O41" s="47"/>
      <c r="P41" s="51">
        <v>5.0000000000000001E-3</v>
      </c>
      <c r="Q41" s="53"/>
      <c r="R41" s="47"/>
      <c r="S41" s="52">
        <v>3.0000000000000001E-3</v>
      </c>
      <c r="T41" s="53"/>
    </row>
    <row r="42" spans="1:20" ht="14.25" customHeight="1">
      <c r="A42" s="11"/>
      <c r="B42" s="11"/>
      <c r="C42" s="166" t="s">
        <v>111</v>
      </c>
      <c r="D42" s="167"/>
      <c r="E42" s="168"/>
      <c r="F42" s="169"/>
      <c r="G42" s="169"/>
      <c r="H42" s="170"/>
      <c r="I42" s="47"/>
      <c r="J42" s="51">
        <v>0.20300000000000001</v>
      </c>
      <c r="K42" s="53"/>
      <c r="L42" s="50"/>
      <c r="M42" s="51">
        <v>0.24099999999999999</v>
      </c>
      <c r="N42" s="52"/>
      <c r="O42" s="47"/>
      <c r="P42" s="51">
        <v>0.246</v>
      </c>
      <c r="Q42" s="53"/>
      <c r="R42" s="47"/>
      <c r="S42" s="52">
        <v>0.224</v>
      </c>
      <c r="T42" s="53"/>
    </row>
    <row r="43" spans="1:20" ht="14.25" customHeight="1">
      <c r="A43" s="11"/>
      <c r="B43" s="11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53"/>
    </row>
    <row r="44" spans="1:20" ht="14.25" customHeight="1">
      <c r="A44" s="11"/>
      <c r="B44" s="11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0.182</v>
      </c>
      <c r="K44" s="53"/>
      <c r="L44" s="50"/>
      <c r="M44" s="51">
        <v>0.17599999999999999</v>
      </c>
      <c r="N44" s="52"/>
      <c r="O44" s="47"/>
      <c r="P44" s="51">
        <v>0.17399999999999999</v>
      </c>
      <c r="Q44" s="53"/>
      <c r="R44" s="47"/>
      <c r="S44" s="52">
        <v>0.17399999999999999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8.9999999999999998E-4</v>
      </c>
      <c r="J62" s="259" t="s">
        <v>63</v>
      </c>
      <c r="K62" s="260">
        <f>ROUND((V8^2+W8^2)*[1]АРЭС!$I$10/([1]АРЭС!$C$10*100),4)</f>
        <v>2.7400000000000001E-2</v>
      </c>
      <c r="L62" s="258">
        <f>ROUND((X8^2+Y8^2)*[1]АРЭС!$F$10/[1]АРЭС!$C$10^2,4)</f>
        <v>8.9999999999999998E-4</v>
      </c>
      <c r="M62" s="259" t="s">
        <v>63</v>
      </c>
      <c r="N62" s="260">
        <f>ROUND((X8^2+Y8^2)*[1]АРЭС!$I$10/([1]АРЭС!$C$10*100),4)</f>
        <v>2.7199999999999998E-2</v>
      </c>
      <c r="O62" s="258">
        <f>ROUND((Z8^2+AA8^2)*[1]АРЭС!$F$10/[1]АРЭС!$C$10^2,4)</f>
        <v>1E-3</v>
      </c>
      <c r="P62" s="259" t="s">
        <v>63</v>
      </c>
      <c r="Q62" s="260">
        <f>ROUND((Z8^2+AA8^2)*[1]АРЭС!$I$10/([1]АРЭС!$C$10*100),4)</f>
        <v>2.9600000000000001E-2</v>
      </c>
      <c r="R62" s="258">
        <f>ROUND((AB8^2+AC8^2)*[1]АРЭС!$F$10/[1]АРЭС!$C$10^2,4)</f>
        <v>1E-3</v>
      </c>
      <c r="S62" s="259" t="s">
        <v>63</v>
      </c>
      <c r="T62" s="260">
        <f>ROUND((AB8^2+AC8^2)*[1]АРЭС!$I$10/([1]АРЭС!$C$10*100),4)</f>
        <v>2.9000000000000001E-2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6.9999999999999999E-4</v>
      </c>
      <c r="J63" s="265" t="s">
        <v>63</v>
      </c>
      <c r="K63" s="266">
        <f>ROUND((V12^2+W12^2)*[1]АРЭС!$I$11/([1]АРЭС!$C$11*100),4)</f>
        <v>2.2700000000000001E-2</v>
      </c>
      <c r="L63" s="264">
        <f>ROUND((X12^2+Y12^2)*[1]АРЭС!$F$11/[1]АРЭС!$C$11^2,4)</f>
        <v>8.0000000000000004E-4</v>
      </c>
      <c r="M63" s="265" t="s">
        <v>63</v>
      </c>
      <c r="N63" s="266">
        <f>ROUND((X12^2+Y12^2)*[1]АРЭС!$I$11/([1]АРЭС!$C$11*100),4)</f>
        <v>2.3599999999999999E-2</v>
      </c>
      <c r="O63" s="264">
        <f>ROUND((Z12^2+AA12^2)*[1]АРЭС!$F$11/[1]АРЭС!$C$11^2,4)</f>
        <v>8.0000000000000004E-4</v>
      </c>
      <c r="P63" s="265" t="s">
        <v>63</v>
      </c>
      <c r="Q63" s="266">
        <f>ROUND((Z12^2+AA12^2)*[1]АРЭС!$I$11/([1]АРЭС!$C$11*100),4)</f>
        <v>2.52E-2</v>
      </c>
      <c r="R63" s="264">
        <f>ROUND((AB12^2+AC12^2)*[1]АРЭС!$F$11/[1]АРЭС!$C$11^2,4)</f>
        <v>8.0000000000000004E-4</v>
      </c>
      <c r="S63" s="265" t="s">
        <v>63</v>
      </c>
      <c r="T63" s="266">
        <f>ROUND((AB12^2+AC12^2)*[1]АРЭС!$I$11/([1]АРЭС!$C$11*100),4)</f>
        <v>2.6100000000000002E-2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1.8548999999999998</v>
      </c>
      <c r="J66" s="279" t="s">
        <v>63</v>
      </c>
      <c r="K66" s="280">
        <f>K62+W8+W7+H7</f>
        <v>0.91559999999999997</v>
      </c>
      <c r="L66" s="278">
        <f>L62+X8+X7+H6</f>
        <v>1.8828999999999998</v>
      </c>
      <c r="M66" s="279" t="s">
        <v>63</v>
      </c>
      <c r="N66" s="281">
        <f>N62+Y8+Y7+H7</f>
        <v>0.82340000000000002</v>
      </c>
      <c r="O66" s="282">
        <f>O62+Z8+Z7+H6</f>
        <v>1.9279999999999997</v>
      </c>
      <c r="P66" s="279" t="s">
        <v>63</v>
      </c>
      <c r="Q66" s="280">
        <f>Q62+AA8+AA7+H7</f>
        <v>0.94279999999999997</v>
      </c>
      <c r="R66" s="278">
        <f>R62+AB8+AB7+H6</f>
        <v>1.9549999999999998</v>
      </c>
      <c r="S66" s="279" t="s">
        <v>63</v>
      </c>
      <c r="T66" s="281">
        <f>T62+AC8+AC7+H7</f>
        <v>0.81620000000000004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1.7056999999999998</v>
      </c>
      <c r="J67" s="267" t="s">
        <v>63</v>
      </c>
      <c r="K67" s="289">
        <f>K63+W12+W11+H11</f>
        <v>0.90370000000000006</v>
      </c>
      <c r="L67" s="290">
        <f>L63+X12+X11+H10</f>
        <v>1.7347999999999999</v>
      </c>
      <c r="M67" s="267" t="s">
        <v>63</v>
      </c>
      <c r="N67" s="291">
        <f>N63+Y12+Y11+H11</f>
        <v>0.93359999999999999</v>
      </c>
      <c r="O67" s="289">
        <f>O63+Z12+Z11+H10</f>
        <v>1.7797999999999998</v>
      </c>
      <c r="P67" s="267" t="s">
        <v>63</v>
      </c>
      <c r="Q67" s="289">
        <f>Q63+AA12+AA11+H11</f>
        <v>0.98019999999999996</v>
      </c>
      <c r="R67" s="290">
        <f>R63+AB12+AB11+H10</f>
        <v>1.8067999999999997</v>
      </c>
      <c r="S67" s="267" t="s">
        <v>63</v>
      </c>
      <c r="T67" s="291">
        <f>T63+AC12+AC11+H11</f>
        <v>1.0081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3.5605999999999995</v>
      </c>
      <c r="J70" s="304" t="s">
        <v>63</v>
      </c>
      <c r="K70" s="305">
        <f>K66+K67</f>
        <v>1.8193000000000001</v>
      </c>
      <c r="L70" s="303">
        <f>L66+L67</f>
        <v>3.6176999999999997</v>
      </c>
      <c r="M70" s="304" t="s">
        <v>63</v>
      </c>
      <c r="N70" s="305">
        <f>N66+N67</f>
        <v>1.7570000000000001</v>
      </c>
      <c r="O70" s="303">
        <f>O66+O67</f>
        <v>3.7077999999999998</v>
      </c>
      <c r="P70" s="304" t="s">
        <v>63</v>
      </c>
      <c r="Q70" s="305">
        <f>Q66+Q67</f>
        <v>1.923</v>
      </c>
      <c r="R70" s="303">
        <f>R66+R67</f>
        <v>3.7617999999999996</v>
      </c>
      <c r="S70" s="304" t="s">
        <v>63</v>
      </c>
      <c r="T70" s="305">
        <f>T66+T67</f>
        <v>1.8243</v>
      </c>
    </row>
    <row r="71" spans="1:20" ht="14.25" customHeight="1" thickBot="1">
      <c r="A71" s="11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topLeftCell="A13" workbookViewId="0">
      <selection activeCell="M32" sqref="M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2.9420000000000002</v>
      </c>
      <c r="K8" s="327">
        <v>2.3220000000000001</v>
      </c>
      <c r="L8" s="328"/>
      <c r="M8" s="61">
        <v>2.89</v>
      </c>
      <c r="N8" s="327">
        <v>2.3159999999999998</v>
      </c>
      <c r="O8" s="329"/>
      <c r="P8" s="61">
        <v>2.8370000000000002</v>
      </c>
      <c r="Q8" s="327">
        <v>2.2930000000000001</v>
      </c>
      <c r="R8" s="329"/>
      <c r="S8" s="330">
        <v>2.8889999999999998</v>
      </c>
      <c r="T8" s="64">
        <v>2.3170000000000002</v>
      </c>
      <c r="U8" t="s">
        <v>121</v>
      </c>
      <c r="V8" s="418">
        <f>IF(I8&gt;0,ROUND(I8*$I$57*$K$58*SQRT(3)/1000,3),J8)</f>
        <v>2.9420000000000002</v>
      </c>
      <c r="W8" s="419">
        <f>IF(K8&gt;0,K8,ROUND(V8*$F$53,3))</f>
        <v>2.3220000000000001</v>
      </c>
      <c r="X8" s="418">
        <f>IF(L8&gt;0,ROUND(L8*$L$57*$N$58*SQRT(3)/1000,3),M8)</f>
        <v>2.89</v>
      </c>
      <c r="Y8" s="419">
        <f>IF(N8&gt;0,N8,ROUND(X8*$F$53,3))</f>
        <v>2.3159999999999998</v>
      </c>
      <c r="Z8" s="418">
        <f>IF(O8&gt;0,ROUND(O8*$O$57*$Q$58*SQRT(3)/1000,3),P8)</f>
        <v>2.8370000000000002</v>
      </c>
      <c r="AA8" s="419">
        <f>IF(Q8&gt;0,Q8,ROUND(Z8*$F$53,3))</f>
        <v>2.2930000000000001</v>
      </c>
      <c r="AB8" s="418">
        <f>IF(R8&gt;0,ROUND(R8*$R$57*$T$58*SQRT(3)/1000,3),S8)</f>
        <v>2.8889999999999998</v>
      </c>
      <c r="AC8" s="68">
        <f>IF(T8&gt;0,T8,ROUND(AB8*$F$53,3))</f>
        <v>2.3170000000000002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7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51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1.1259999999999999</v>
      </c>
      <c r="K12" s="327">
        <v>0.59699999999999998</v>
      </c>
      <c r="L12" s="328"/>
      <c r="M12" s="61">
        <v>1.133</v>
      </c>
      <c r="N12" s="327">
        <v>0.60899999999999999</v>
      </c>
      <c r="O12" s="329"/>
      <c r="P12" s="61">
        <v>1.127</v>
      </c>
      <c r="Q12" s="327">
        <v>0.58899999999999997</v>
      </c>
      <c r="R12" s="329"/>
      <c r="S12" s="330">
        <v>1.1279999999999999</v>
      </c>
      <c r="T12" s="61">
        <v>0.58799999999999997</v>
      </c>
      <c r="U12" t="s">
        <v>121</v>
      </c>
      <c r="V12" s="418">
        <f>IF(I12&gt;0,ROUND(I12*$K$57*$K$59*SQRT(3)/1000,3),J12)</f>
        <v>1.1259999999999999</v>
      </c>
      <c r="W12" s="419">
        <f>IF(K12&gt;0,K12,ROUND(V12*$F$54,3))</f>
        <v>0.59699999999999998</v>
      </c>
      <c r="X12" s="418">
        <f>IF(L12&gt;0,ROUND(L12*$N$57*$N$59*SQRT(3)/1000,3),M12)</f>
        <v>1.133</v>
      </c>
      <c r="Y12" s="419">
        <f>IF(N12&gt;0,N12,ROUND(X12*$F$54,3))</f>
        <v>0.60899999999999999</v>
      </c>
      <c r="Z12" s="418">
        <f>IF(O12&gt;0,ROUND(O12*$Q$57*$Q$59*SQRT(3)/1000,3),P12)</f>
        <v>1.127</v>
      </c>
      <c r="AA12" s="419">
        <f>IF(Q12&gt;0,Q12,ROUND(Z12*$F$54,3))</f>
        <v>0.58899999999999997</v>
      </c>
      <c r="AB12" s="418">
        <f>IF(R12&gt;0,ROUND(R12*$T$57*$T$59*SQRT(3)/1000,3),S12)</f>
        <v>1.1279999999999999</v>
      </c>
      <c r="AC12" s="419">
        <f>IF(T12&gt;0,T12,ROUND(AB12*$F$54,3))</f>
        <v>0.58799999999999997</v>
      </c>
      <c r="AE12" s="420"/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7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96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59"/>
      <c r="N16" s="365"/>
      <c r="O16" s="364"/>
      <c r="P16" s="359"/>
      <c r="Q16" s="360"/>
      <c r="R16" s="364"/>
      <c r="S16" s="365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125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96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125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96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139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4.0679999999999996</v>
      </c>
      <c r="K24" s="149">
        <f>K8+K12</f>
        <v>2.919</v>
      </c>
      <c r="L24" s="376"/>
      <c r="M24" s="149">
        <f>M8+M12</f>
        <v>4.0229999999999997</v>
      </c>
      <c r="N24" s="149">
        <f>N8+N12</f>
        <v>2.9249999999999998</v>
      </c>
      <c r="O24" s="377"/>
      <c r="P24" s="149">
        <f>P8+P12</f>
        <v>3.9640000000000004</v>
      </c>
      <c r="Q24" s="149">
        <f>Q8+Q12</f>
        <v>2.8820000000000001</v>
      </c>
      <c r="R24" s="377"/>
      <c r="S24" s="378">
        <f>S8+S12</f>
        <v>4.0169999999999995</v>
      </c>
      <c r="T24" s="149">
        <f>T8+T12</f>
        <v>2.9050000000000002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23" t="s">
        <v>122</v>
      </c>
      <c r="D27" s="424"/>
      <c r="E27" s="425">
        <v>48.7</v>
      </c>
      <c r="F27" s="426">
        <v>65</v>
      </c>
      <c r="G27" s="426"/>
      <c r="H27" s="427"/>
      <c r="I27" s="428"/>
      <c r="J27" s="429">
        <v>0.26500000000000001</v>
      </c>
      <c r="K27" s="430">
        <v>0.161</v>
      </c>
      <c r="L27" s="431"/>
      <c r="M27" s="429">
        <v>0.26500000000000001</v>
      </c>
      <c r="N27" s="432">
        <v>0.161</v>
      </c>
      <c r="O27" s="428"/>
      <c r="P27" s="433">
        <v>0.26500000000000001</v>
      </c>
      <c r="Q27" s="430">
        <v>0.161</v>
      </c>
      <c r="R27" s="428"/>
      <c r="S27" s="432">
        <v>0.26500000000000001</v>
      </c>
      <c r="T27" s="430">
        <v>0.16200000000000001</v>
      </c>
    </row>
    <row r="28" spans="1:20" s="181" customFormat="1" ht="14.25" customHeight="1">
      <c r="A28" s="11"/>
      <c r="B28" s="11"/>
      <c r="C28" s="434" t="s">
        <v>123</v>
      </c>
      <c r="D28" s="435"/>
      <c r="E28" s="173"/>
      <c r="F28" s="174"/>
      <c r="G28" s="174"/>
      <c r="H28" s="175"/>
      <c r="I28" s="176"/>
      <c r="J28" s="382">
        <v>0.378</v>
      </c>
      <c r="K28" s="382"/>
      <c r="L28" s="382"/>
      <c r="M28" s="382">
        <v>0.378</v>
      </c>
      <c r="N28" s="382"/>
      <c r="O28" s="382"/>
      <c r="P28" s="382">
        <v>0.378</v>
      </c>
      <c r="Q28" s="382"/>
      <c r="R28" s="382"/>
      <c r="S28" s="382">
        <v>0.378</v>
      </c>
      <c r="T28" s="382"/>
    </row>
    <row r="29" spans="1:20" s="181" customFormat="1" ht="14.25" customHeight="1">
      <c r="A29" s="11"/>
      <c r="B29" s="11"/>
      <c r="C29" s="434" t="s">
        <v>124</v>
      </c>
      <c r="D29" s="435"/>
      <c r="E29" s="173">
        <v>48.7</v>
      </c>
      <c r="F29" s="174">
        <v>65</v>
      </c>
      <c r="G29" s="174"/>
      <c r="H29" s="175"/>
      <c r="I29" s="176"/>
      <c r="J29" s="177">
        <v>1.6E-2</v>
      </c>
      <c r="K29" s="178">
        <v>2.9000000000000001E-2</v>
      </c>
      <c r="L29" s="179"/>
      <c r="M29" s="177">
        <v>1.6E-2</v>
      </c>
      <c r="N29" s="180">
        <v>4.4999999999999998E-2</v>
      </c>
      <c r="O29" s="176"/>
      <c r="P29" s="177">
        <v>1.6E-2</v>
      </c>
      <c r="Q29" s="178">
        <v>2.9000000000000001E-2</v>
      </c>
      <c r="R29" s="176"/>
      <c r="S29" s="177">
        <v>1.4999999999999999E-2</v>
      </c>
      <c r="T29" s="178">
        <v>2.9000000000000001E-2</v>
      </c>
    </row>
    <row r="30" spans="1:20" s="181" customFormat="1" ht="14.25" customHeight="1">
      <c r="A30" s="11"/>
      <c r="B30" s="11"/>
      <c r="C30" s="434" t="s">
        <v>125</v>
      </c>
      <c r="D30" s="435"/>
      <c r="E30" s="173"/>
      <c r="F30" s="174"/>
      <c r="G30" s="174"/>
      <c r="H30" s="175"/>
      <c r="I30" s="176"/>
      <c r="J30" s="177">
        <v>1.7999999999999999E-2</v>
      </c>
      <c r="K30" s="178">
        <v>0.01</v>
      </c>
      <c r="L30" s="179"/>
      <c r="M30" s="177">
        <v>1.6E-2</v>
      </c>
      <c r="N30" s="180">
        <v>0.01</v>
      </c>
      <c r="O30" s="176"/>
      <c r="P30" s="177">
        <v>1.7000000000000001E-2</v>
      </c>
      <c r="Q30" s="178">
        <v>0.01</v>
      </c>
      <c r="R30" s="176"/>
      <c r="S30" s="180">
        <v>1.7999999999999999E-2</v>
      </c>
      <c r="T30" s="177">
        <v>1.0999999999999999E-2</v>
      </c>
    </row>
    <row r="31" spans="1:20" s="181" customFormat="1" ht="14.25" customHeight="1">
      <c r="A31" s="11"/>
      <c r="B31" s="11"/>
      <c r="C31" s="434" t="s">
        <v>126</v>
      </c>
      <c r="D31" s="435"/>
      <c r="E31" s="173"/>
      <c r="F31" s="174"/>
      <c r="G31" s="174"/>
      <c r="H31" s="175"/>
      <c r="I31" s="176"/>
      <c r="J31" s="177">
        <v>4.8000000000000001E-2</v>
      </c>
      <c r="K31" s="178">
        <v>3.7999999999999999E-2</v>
      </c>
      <c r="L31" s="179"/>
      <c r="M31" s="177">
        <v>4.4999999999999998E-2</v>
      </c>
      <c r="N31" s="180">
        <v>3.9E-2</v>
      </c>
      <c r="O31" s="176"/>
      <c r="P31" s="177">
        <v>4.4999999999999998E-2</v>
      </c>
      <c r="Q31" s="178">
        <v>3.9E-2</v>
      </c>
      <c r="R31" s="176"/>
      <c r="S31" s="180">
        <v>4.5999999999999999E-2</v>
      </c>
      <c r="T31" s="178">
        <v>3.9E-2</v>
      </c>
    </row>
    <row r="32" spans="1:20" s="181" customFormat="1" ht="14.25" customHeight="1">
      <c r="A32" s="11"/>
      <c r="B32" s="11"/>
      <c r="C32" s="434" t="s">
        <v>127</v>
      </c>
      <c r="D32" s="435"/>
      <c r="E32" s="173"/>
      <c r="F32" s="174"/>
      <c r="G32" s="174"/>
      <c r="H32" s="175"/>
      <c r="I32" s="176"/>
      <c r="J32" s="177">
        <v>2E-3</v>
      </c>
      <c r="K32" s="178">
        <v>3.0000000000000001E-3</v>
      </c>
      <c r="L32" s="179"/>
      <c r="M32" s="177">
        <v>2E-3</v>
      </c>
      <c r="N32" s="180">
        <v>3.0000000000000001E-3</v>
      </c>
      <c r="O32" s="176"/>
      <c r="P32" s="177">
        <v>2E-3</v>
      </c>
      <c r="Q32" s="178">
        <v>3.0000000000000001E-3</v>
      </c>
      <c r="R32" s="176"/>
      <c r="S32" s="180">
        <v>2E-3</v>
      </c>
      <c r="T32" s="178">
        <v>3.0000000000000001E-3</v>
      </c>
    </row>
    <row r="33" spans="1:21" s="181" customFormat="1" ht="14.25" customHeight="1">
      <c r="A33" s="11"/>
      <c r="B33" s="11"/>
      <c r="C33" s="434" t="s">
        <v>128</v>
      </c>
      <c r="D33" s="435"/>
      <c r="E33" s="173"/>
      <c r="F33" s="174"/>
      <c r="G33" s="174"/>
      <c r="H33" s="175"/>
      <c r="I33" s="176"/>
      <c r="J33" s="177">
        <v>0.01</v>
      </c>
      <c r="K33" s="178">
        <v>1.0999999999999999E-2</v>
      </c>
      <c r="L33" s="179"/>
      <c r="M33" s="177">
        <v>0.01</v>
      </c>
      <c r="N33" s="180">
        <v>1.0999999999999999E-2</v>
      </c>
      <c r="O33" s="176"/>
      <c r="P33" s="177">
        <v>0.01</v>
      </c>
      <c r="Q33" s="178">
        <v>1.0999999999999999E-2</v>
      </c>
      <c r="R33" s="176"/>
      <c r="S33" s="177">
        <v>0.01</v>
      </c>
      <c r="T33" s="178">
        <v>1.0999999999999999E-2</v>
      </c>
    </row>
    <row r="34" spans="1:21" s="181" customFormat="1" ht="14.25" customHeight="1">
      <c r="A34" s="11"/>
      <c r="B34" s="11"/>
      <c r="C34" s="434" t="s">
        <v>129</v>
      </c>
      <c r="D34" s="435"/>
      <c r="E34" s="173">
        <v>48.7</v>
      </c>
      <c r="F34" s="174">
        <v>65</v>
      </c>
      <c r="G34" s="174"/>
      <c r="H34" s="175"/>
      <c r="I34" s="176"/>
      <c r="J34" s="177">
        <v>2.266</v>
      </c>
      <c r="K34" s="178">
        <v>2.2229999999999999</v>
      </c>
      <c r="L34" s="179"/>
      <c r="M34" s="177">
        <v>2.2370000000000001</v>
      </c>
      <c r="N34" s="180">
        <v>2.2170000000000001</v>
      </c>
      <c r="O34" s="176"/>
      <c r="P34" s="177">
        <v>2.194</v>
      </c>
      <c r="Q34" s="178">
        <v>2.194</v>
      </c>
      <c r="R34" s="176"/>
      <c r="S34" s="180">
        <v>2.2679999999999998</v>
      </c>
      <c r="T34" s="178">
        <v>2.222</v>
      </c>
    </row>
    <row r="35" spans="1:21" s="181" customFormat="1" ht="14.25" customHeight="1">
      <c r="A35" s="11"/>
      <c r="B35" s="11"/>
      <c r="C35" s="434" t="s">
        <v>130</v>
      </c>
      <c r="D35" s="435"/>
      <c r="E35" s="173">
        <v>48.7</v>
      </c>
      <c r="F35" s="174">
        <v>65</v>
      </c>
      <c r="G35" s="174"/>
      <c r="H35" s="175"/>
      <c r="I35" s="176"/>
      <c r="J35" s="177">
        <v>3.0000000000000001E-3</v>
      </c>
      <c r="K35" s="178">
        <v>8.9999999999999993E-3</v>
      </c>
      <c r="L35" s="179"/>
      <c r="M35" s="177">
        <v>3.0000000000000001E-3</v>
      </c>
      <c r="N35" s="178">
        <v>8.9999999999999993E-3</v>
      </c>
      <c r="O35" s="176"/>
      <c r="P35" s="177">
        <v>3.0000000000000001E-3</v>
      </c>
      <c r="Q35" s="178">
        <v>8.9999999999999993E-3</v>
      </c>
      <c r="R35" s="176"/>
      <c r="S35" s="180">
        <v>3.0000000000000001E-3</v>
      </c>
      <c r="T35" s="178">
        <v>8.9999999999999993E-3</v>
      </c>
    </row>
    <row r="36" spans="1:21" s="181" customFormat="1" ht="14.25" customHeight="1">
      <c r="A36" s="11"/>
      <c r="B36" s="11"/>
      <c r="C36" s="434" t="s">
        <v>131</v>
      </c>
      <c r="D36" s="435"/>
      <c r="E36" s="173"/>
      <c r="F36" s="174"/>
      <c r="G36" s="174"/>
      <c r="H36" s="175"/>
      <c r="I36" s="176"/>
      <c r="J36" s="177">
        <v>2.5000000000000001E-2</v>
      </c>
      <c r="K36" s="178">
        <v>0.01</v>
      </c>
      <c r="L36" s="179"/>
      <c r="M36" s="177">
        <v>2.5000000000000001E-2</v>
      </c>
      <c r="N36" s="180">
        <v>0.01</v>
      </c>
      <c r="O36" s="176"/>
      <c r="P36" s="177">
        <v>2.5000000000000001E-2</v>
      </c>
      <c r="Q36" s="178">
        <v>0.01</v>
      </c>
      <c r="R36" s="176"/>
      <c r="S36" s="177">
        <v>2.5000000000000001E-2</v>
      </c>
      <c r="T36" s="178">
        <v>1.0999999999999999E-2</v>
      </c>
    </row>
    <row r="37" spans="1:21" s="181" customFormat="1" ht="14.25" customHeight="1">
      <c r="A37" s="11"/>
      <c r="B37" s="11"/>
      <c r="C37" s="434" t="s">
        <v>132</v>
      </c>
      <c r="D37" s="435"/>
      <c r="E37" s="173"/>
      <c r="F37" s="174"/>
      <c r="G37" s="174"/>
      <c r="H37" s="175"/>
      <c r="I37" s="176"/>
      <c r="J37" s="382">
        <v>2.1000000000000001E-2</v>
      </c>
      <c r="K37" s="382"/>
      <c r="L37" s="382"/>
      <c r="M37" s="382">
        <v>2.1000000000000001E-2</v>
      </c>
      <c r="N37" s="382"/>
      <c r="O37" s="382"/>
      <c r="P37" s="382">
        <v>2.1000000000000001E-2</v>
      </c>
      <c r="Q37" s="382"/>
      <c r="R37" s="382"/>
      <c r="S37" s="382">
        <v>2.1000000000000001E-2</v>
      </c>
      <c r="T37" s="382"/>
    </row>
    <row r="38" spans="1:21" s="181" customFormat="1" ht="14.25" customHeight="1">
      <c r="A38" s="11"/>
      <c r="B38" s="11"/>
      <c r="C38" s="434" t="s">
        <v>133</v>
      </c>
      <c r="D38" s="435"/>
      <c r="E38" s="173">
        <v>48.7</v>
      </c>
      <c r="F38" s="174">
        <v>65</v>
      </c>
      <c r="G38" s="174"/>
      <c r="H38" s="175"/>
      <c r="I38" s="176"/>
      <c r="J38" s="177">
        <v>0.121</v>
      </c>
      <c r="K38" s="178">
        <v>0.182</v>
      </c>
      <c r="L38" s="179"/>
      <c r="M38" s="177">
        <v>0.13600000000000001</v>
      </c>
      <c r="N38" s="180">
        <v>0.20499999999999999</v>
      </c>
      <c r="O38" s="176"/>
      <c r="P38" s="177">
        <v>0.13400000000000001</v>
      </c>
      <c r="Q38" s="178">
        <v>0.19500000000000001</v>
      </c>
      <c r="R38" s="176"/>
      <c r="S38" s="180">
        <v>0.13200000000000001</v>
      </c>
      <c r="T38" s="178">
        <v>0.19600000000000001</v>
      </c>
    </row>
    <row r="39" spans="1:21" s="181" customFormat="1" ht="14.25" customHeight="1">
      <c r="A39" s="11"/>
      <c r="B39" s="11"/>
      <c r="C39" s="434" t="s">
        <v>134</v>
      </c>
      <c r="D39" s="435"/>
      <c r="E39" s="173">
        <v>48.7</v>
      </c>
      <c r="F39" s="174">
        <v>65</v>
      </c>
      <c r="G39" s="174"/>
      <c r="H39" s="175"/>
      <c r="I39" s="176"/>
      <c r="J39" s="177">
        <v>0.88700000000000001</v>
      </c>
      <c r="K39" s="178">
        <v>0.79300000000000004</v>
      </c>
      <c r="L39" s="179"/>
      <c r="M39" s="177">
        <v>0.88300000000000001</v>
      </c>
      <c r="N39" s="180">
        <v>0.78300000000000003</v>
      </c>
      <c r="O39" s="176"/>
      <c r="P39" s="177">
        <v>0.89400000000000002</v>
      </c>
      <c r="Q39" s="178">
        <v>0.78600000000000003</v>
      </c>
      <c r="R39" s="176"/>
      <c r="S39" s="180">
        <v>0.89700000000000002</v>
      </c>
      <c r="T39" s="178">
        <v>0.78400000000000003</v>
      </c>
    </row>
    <row r="40" spans="1:21" s="181" customFormat="1" ht="14.25" customHeight="1">
      <c r="A40" s="11"/>
      <c r="B40" s="11"/>
      <c r="C40" s="434" t="s">
        <v>135</v>
      </c>
      <c r="D40" s="435"/>
      <c r="E40" s="173"/>
      <c r="F40" s="174"/>
      <c r="G40" s="174"/>
      <c r="H40" s="175"/>
      <c r="I40" s="176"/>
      <c r="J40" s="177">
        <v>7.5999999999999998E-2</v>
      </c>
      <c r="K40" s="178">
        <v>0.114</v>
      </c>
      <c r="L40" s="179"/>
      <c r="M40" s="177">
        <v>7.0000000000000007E-2</v>
      </c>
      <c r="N40" s="180">
        <v>0.11</v>
      </c>
      <c r="O40" s="176"/>
      <c r="P40" s="177">
        <v>5.7000000000000002E-2</v>
      </c>
      <c r="Q40" s="178">
        <v>0.10199999999999999</v>
      </c>
      <c r="R40" s="176"/>
      <c r="S40" s="180">
        <v>5.7000000000000002E-2</v>
      </c>
      <c r="T40" s="178">
        <v>5.1999999999999998E-2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2.8999999999999998E-3</v>
      </c>
      <c r="J62" s="449" t="s">
        <v>63</v>
      </c>
      <c r="K62" s="450">
        <f>ROUND((V8^2+W8^2)*[1]АРЭС!$I$8/([1]АРЭС!$C$8*100),4)</f>
        <v>9.4399999999999998E-2</v>
      </c>
      <c r="L62" s="451">
        <f>ROUND((X8^2+Y8^2)*[1]АРЭС!$F$8/[1]АРЭС!$C$8^2,4)</f>
        <v>2.8E-3</v>
      </c>
      <c r="M62" s="449" t="s">
        <v>63</v>
      </c>
      <c r="N62" s="450">
        <f>ROUND((X8^2+Y8^2)*[1]АРЭС!$I$8/([1]АРЭС!$C$8*100),4)</f>
        <v>9.2200000000000004E-2</v>
      </c>
      <c r="O62" s="451">
        <f>ROUND((Z8^2+AA8^2)*[1]АРЭС!$F$8/[1]АРЭС!$C$8^2,4)</f>
        <v>2.8E-3</v>
      </c>
      <c r="P62" s="449" t="s">
        <v>63</v>
      </c>
      <c r="Q62" s="450">
        <f>ROUND((Z8^2+AA8^2)*[1]АРЭС!$I$8/([1]АРЭС!$C$8*100),4)</f>
        <v>8.9399999999999993E-2</v>
      </c>
      <c r="R62" s="451">
        <f>ROUND((AB8^2+AC8^2)*[1]АРЭС!$F$8/[1]АРЭС!$C$8^2,4)</f>
        <v>2.8E-3</v>
      </c>
      <c r="S62" s="449" t="s">
        <v>63</v>
      </c>
      <c r="T62" s="450">
        <f>ROUND((AB8^2+AC8^2)*[1]АРЭС!$I$8/([1]АРЭС!$C$8*100),4)</f>
        <v>9.2100000000000001E-2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1.0999999999999999E-2</v>
      </c>
      <c r="L63" s="451">
        <f>ROUND((X12^2+Y12^2)*[1]АРЭС!$F$9/[1]АРЭС!$C$9^2,4)</f>
        <v>2.9999999999999997E-4</v>
      </c>
      <c r="M63" s="449" t="s">
        <v>63</v>
      </c>
      <c r="N63" s="450">
        <f>ROUND((X12^2+Y12^2)*[1]АРЭС!$I$9/([1]АРЭС!$C$9*100),4)</f>
        <v>1.12E-2</v>
      </c>
      <c r="O63" s="451">
        <f>ROUND((Z12^2+AA12^2)*[1]АРЭС!$F$9/[1]АРЭС!$C$9^2,4)</f>
        <v>2.9999999999999997E-4</v>
      </c>
      <c r="P63" s="449" t="s">
        <v>63</v>
      </c>
      <c r="Q63" s="450">
        <f>ROUND((Z12^2+AA12^2)*[1]АРЭС!$I$9/([1]АРЭС!$C$9*100),4)</f>
        <v>1.09E-2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1.09E-2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2.9699</v>
      </c>
      <c r="J66" s="279" t="s">
        <v>63</v>
      </c>
      <c r="K66" s="280">
        <f>K62+W8+W7+H7</f>
        <v>2.5844</v>
      </c>
      <c r="L66" s="278">
        <f>L62+X8+X7+H6</f>
        <v>2.9178000000000002</v>
      </c>
      <c r="M66" s="279" t="s">
        <v>63</v>
      </c>
      <c r="N66" s="281">
        <f>N62+Y8+Y7+H7</f>
        <v>2.5762</v>
      </c>
      <c r="O66" s="282">
        <f>O62+Z8+Z7+H6</f>
        <v>2.8648000000000002</v>
      </c>
      <c r="P66" s="279" t="s">
        <v>63</v>
      </c>
      <c r="Q66" s="280">
        <f>Q62+AA8+AA7+H7</f>
        <v>2.5504000000000002</v>
      </c>
      <c r="R66" s="278">
        <f>R62+AB8+AB7+H6</f>
        <v>2.9167999999999998</v>
      </c>
      <c r="S66" s="279" t="s">
        <v>63</v>
      </c>
      <c r="T66" s="281">
        <f>T62+AC8+AC7+H7</f>
        <v>2.5771000000000002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1.1512999999999998</v>
      </c>
      <c r="J67" s="267" t="s">
        <v>63</v>
      </c>
      <c r="K67" s="289">
        <f>K63+W12+W11+H11</f>
        <v>0.77600000000000002</v>
      </c>
      <c r="L67" s="290">
        <f>L63+X12+X11+H10</f>
        <v>1.1582999999999999</v>
      </c>
      <c r="M67" s="267" t="s">
        <v>63</v>
      </c>
      <c r="N67" s="291">
        <f>N63+Y12+Y11+H11</f>
        <v>0.78820000000000001</v>
      </c>
      <c r="O67" s="289">
        <f>O63+Z12+Z11+H10</f>
        <v>1.1522999999999999</v>
      </c>
      <c r="P67" s="267" t="s">
        <v>63</v>
      </c>
      <c r="Q67" s="289">
        <f>Q63+AA12+AA11+H11</f>
        <v>0.76790000000000003</v>
      </c>
      <c r="R67" s="290">
        <f>R63+AB12+AB11+H10</f>
        <v>1.1532999999999998</v>
      </c>
      <c r="S67" s="267" t="s">
        <v>63</v>
      </c>
      <c r="T67" s="291">
        <f>T63+AC12+AC11+H11</f>
        <v>0.76690000000000003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4.1212</v>
      </c>
      <c r="J70" s="304" t="s">
        <v>63</v>
      </c>
      <c r="K70" s="305">
        <f>K66+K67</f>
        <v>3.3604000000000003</v>
      </c>
      <c r="L70" s="303">
        <f>L66+L67</f>
        <v>4.0761000000000003</v>
      </c>
      <c r="M70" s="304" t="s">
        <v>63</v>
      </c>
      <c r="N70" s="305">
        <f>N66+N67</f>
        <v>3.3643999999999998</v>
      </c>
      <c r="O70" s="303">
        <f>O66+O67</f>
        <v>4.0171000000000001</v>
      </c>
      <c r="P70" s="304" t="s">
        <v>63</v>
      </c>
      <c r="Q70" s="305">
        <f>Q66+Q67</f>
        <v>3.3183000000000002</v>
      </c>
      <c r="R70" s="303">
        <f>R66+R67</f>
        <v>4.0701000000000001</v>
      </c>
      <c r="S70" s="304" t="s">
        <v>63</v>
      </c>
      <c r="T70" s="305">
        <f>T66+T67</f>
        <v>3.3440000000000003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topLeftCell="A10" workbookViewId="0">
      <selection activeCell="AD32" sqref="AD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75</v>
      </c>
      <c r="M3" s="9"/>
      <c r="N3" s="10"/>
      <c r="O3" s="8" t="s">
        <v>76</v>
      </c>
      <c r="P3" s="9"/>
      <c r="Q3" s="10"/>
      <c r="R3" s="8" t="s">
        <v>77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2.835</v>
      </c>
      <c r="K8" s="327">
        <v>2.3170000000000002</v>
      </c>
      <c r="L8" s="328"/>
      <c r="M8" s="61">
        <v>2.8159999999999998</v>
      </c>
      <c r="N8" s="327">
        <v>2.2919999999999998</v>
      </c>
      <c r="O8" s="329"/>
      <c r="P8" s="61">
        <v>2.8410000000000002</v>
      </c>
      <c r="Q8" s="327">
        <v>3.375</v>
      </c>
      <c r="R8" s="329"/>
      <c r="S8" s="330">
        <v>2.835</v>
      </c>
      <c r="T8" s="327">
        <v>3.2029999999999998</v>
      </c>
      <c r="U8" t="s">
        <v>121</v>
      </c>
      <c r="V8" s="418">
        <f>IF(I8&gt;0,ROUND(I8*$I$57*$K$58*SQRT(3)/1000,3),J8)</f>
        <v>2.835</v>
      </c>
      <c r="W8" s="419">
        <f>IF(K8&gt;0,K8,ROUND(V8*$F$53,3))</f>
        <v>2.3170000000000002</v>
      </c>
      <c r="X8" s="418">
        <f>IF(L8&gt;0,ROUND(L8*$L$57*$N$58*SQRT(3)/1000,3),M8)</f>
        <v>2.8159999999999998</v>
      </c>
      <c r="Y8" s="419">
        <f>IF(N8&gt;0,N8,ROUND(X8*$F$53,3))</f>
        <v>2.2919999999999998</v>
      </c>
      <c r="Z8" s="418">
        <f>IF(O8&gt;0,ROUND(O8*$O$57*$Q$58*SQRT(3)/1000,3),P8)</f>
        <v>2.8410000000000002</v>
      </c>
      <c r="AA8" s="419">
        <f>IF(Q8&gt;0,Q8,ROUND(Z8*$F$53,3))</f>
        <v>3.375</v>
      </c>
      <c r="AB8" s="418">
        <f>IF(R8&gt;0,ROUND(R8*$R$57*$T$58*SQRT(3)/1000,3),S8)</f>
        <v>2.835</v>
      </c>
      <c r="AC8" s="68">
        <f>IF(T8&gt;0,T8,ROUND(AB8*$F$53,3))</f>
        <v>3.2029999999999998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2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4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1.1140000000000001</v>
      </c>
      <c r="K12" s="327">
        <v>0.59</v>
      </c>
      <c r="L12" s="328"/>
      <c r="M12" s="61">
        <v>1.115</v>
      </c>
      <c r="N12" s="327">
        <v>0.59099999999999997</v>
      </c>
      <c r="O12" s="329"/>
      <c r="P12" s="61">
        <v>1.0760000000000001</v>
      </c>
      <c r="Q12" s="327">
        <v>0.56599999999999995</v>
      </c>
      <c r="R12" s="329"/>
      <c r="S12" s="330">
        <v>1.0669999999999999</v>
      </c>
      <c r="T12" s="327">
        <v>0.54300000000000004</v>
      </c>
      <c r="U12" t="s">
        <v>121</v>
      </c>
      <c r="V12" s="418">
        <f>IF(I12&gt;0,ROUND(I12*$K$57*$K$59*SQRT(3)/1000,3),J12)</f>
        <v>1.1140000000000001</v>
      </c>
      <c r="W12" s="419">
        <f>IF(K12&gt;0,K12,ROUND(V12*$F$54,3))</f>
        <v>0.59</v>
      </c>
      <c r="X12" s="418">
        <f>IF(L12&gt;0,ROUND(L12*$N$57*$N$59*SQRT(3)/1000,3),M12)</f>
        <v>1.115</v>
      </c>
      <c r="Y12" s="419">
        <f>IF(N12&gt;0,N12,ROUND(X12*$F$54,3))</f>
        <v>0.59099999999999997</v>
      </c>
      <c r="Z12" s="418">
        <f>IF(O12&gt;0,ROUND(O12*$Q$57*$Q$59*SQRT(3)/1000,3),P12)</f>
        <v>1.0760000000000001</v>
      </c>
      <c r="AA12" s="419">
        <f>IF(Q12&gt;0,Q12,ROUND(Z12*$F$54,3))</f>
        <v>0.56599999999999995</v>
      </c>
      <c r="AB12" s="418">
        <f>IF(R12&gt;0,ROUND(R12*$T$57*$T$59*SQRT(3)/1000,3),S12)</f>
        <v>1.0669999999999999</v>
      </c>
      <c r="AC12" s="419">
        <f>IF(T12&gt;0,T12,ROUND(AB12*$F$54,3))</f>
        <v>0.54300000000000004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9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5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59"/>
      <c r="N16" s="365"/>
      <c r="O16" s="364"/>
      <c r="P16" s="359"/>
      <c r="Q16" s="360"/>
      <c r="R16" s="364"/>
      <c r="S16" s="365"/>
      <c r="T16" s="360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7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9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5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60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7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9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2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3.9489999999999998</v>
      </c>
      <c r="K24" s="452">
        <f>K8+K12</f>
        <v>2.907</v>
      </c>
      <c r="L24" s="376"/>
      <c r="M24" s="149">
        <f>M8+M12</f>
        <v>3.931</v>
      </c>
      <c r="N24" s="378">
        <f>N8+N12</f>
        <v>2.883</v>
      </c>
      <c r="O24" s="377"/>
      <c r="P24" s="149">
        <f>P8+P12</f>
        <v>3.9170000000000003</v>
      </c>
      <c r="Q24" s="452">
        <f>Q8+Q12</f>
        <v>3.9409999999999998</v>
      </c>
      <c r="R24" s="377"/>
      <c r="S24" s="378">
        <f>S8+S12</f>
        <v>3.9020000000000001</v>
      </c>
      <c r="T24" s="452">
        <f>T8+T12</f>
        <v>3.746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53" t="s">
        <v>122</v>
      </c>
      <c r="D27" s="454"/>
      <c r="E27" s="425">
        <v>48.7</v>
      </c>
      <c r="F27" s="426">
        <v>65</v>
      </c>
      <c r="G27" s="426"/>
      <c r="H27" s="427"/>
      <c r="I27" s="428"/>
      <c r="J27" s="429">
        <v>0.28499999999999998</v>
      </c>
      <c r="K27" s="430">
        <v>0.182</v>
      </c>
      <c r="L27" s="431"/>
      <c r="M27" s="429">
        <v>0.28699999999999998</v>
      </c>
      <c r="N27" s="432">
        <v>0.184</v>
      </c>
      <c r="O27" s="428"/>
      <c r="P27" s="429">
        <v>0.316</v>
      </c>
      <c r="Q27" s="430">
        <v>0.21299999999999999</v>
      </c>
      <c r="R27" s="428"/>
      <c r="S27" s="432">
        <v>0.317</v>
      </c>
      <c r="T27" s="430">
        <v>0.21299999999999999</v>
      </c>
    </row>
    <row r="28" spans="1:20" s="181" customFormat="1" ht="14.25" customHeight="1">
      <c r="A28" s="11"/>
      <c r="B28" s="11"/>
      <c r="C28" s="171" t="s">
        <v>123</v>
      </c>
      <c r="D28" s="172"/>
      <c r="E28" s="173"/>
      <c r="F28" s="174"/>
      <c r="G28" s="174"/>
      <c r="H28" s="175"/>
      <c r="I28" s="176"/>
      <c r="J28" s="382">
        <v>0.39800000000000002</v>
      </c>
      <c r="K28" s="382"/>
      <c r="L28" s="382"/>
      <c r="M28" s="382">
        <v>0.4</v>
      </c>
      <c r="N28" s="382"/>
      <c r="O28" s="382"/>
      <c r="P28" s="382">
        <v>0.42899999999999999</v>
      </c>
      <c r="Q28" s="382"/>
      <c r="R28" s="382"/>
      <c r="S28" s="382">
        <v>0.43</v>
      </c>
      <c r="T28" s="178"/>
    </row>
    <row r="29" spans="1:20" s="181" customFormat="1" ht="14.25" customHeight="1">
      <c r="A29" s="11"/>
      <c r="B29" s="11"/>
      <c r="C29" s="171" t="s">
        <v>124</v>
      </c>
      <c r="D29" s="172"/>
      <c r="E29" s="173">
        <v>48.7</v>
      </c>
      <c r="F29" s="174">
        <v>65</v>
      </c>
      <c r="G29" s="174"/>
      <c r="H29" s="175"/>
      <c r="I29" s="176"/>
      <c r="J29" s="177">
        <v>1.4999999999999999E-2</v>
      </c>
      <c r="K29" s="178">
        <v>2.9000000000000001E-2</v>
      </c>
      <c r="L29" s="179"/>
      <c r="M29" s="177">
        <v>1.4999999999999999E-2</v>
      </c>
      <c r="N29" s="180">
        <v>2.9000000000000001E-2</v>
      </c>
      <c r="O29" s="176"/>
      <c r="P29" s="177">
        <v>1.4E-2</v>
      </c>
      <c r="Q29" s="178">
        <v>2.9000000000000001E-2</v>
      </c>
      <c r="R29" s="176"/>
      <c r="S29" s="180">
        <v>1.9E-2</v>
      </c>
      <c r="T29" s="178">
        <v>3.4000000000000002E-2</v>
      </c>
    </row>
    <row r="30" spans="1:20" s="181" customFormat="1" ht="14.25" customHeight="1">
      <c r="A30" s="11"/>
      <c r="B30" s="11"/>
      <c r="C30" s="171" t="s">
        <v>125</v>
      </c>
      <c r="D30" s="172"/>
      <c r="E30" s="173"/>
      <c r="F30" s="174"/>
      <c r="G30" s="174"/>
      <c r="H30" s="175"/>
      <c r="I30" s="176"/>
      <c r="J30" s="177">
        <v>2.3E-2</v>
      </c>
      <c r="K30" s="178">
        <v>1.0999999999999999E-2</v>
      </c>
      <c r="L30" s="179"/>
      <c r="M30" s="177">
        <v>1.7999999999999999E-2</v>
      </c>
      <c r="N30" s="180">
        <v>1.0999999999999999E-2</v>
      </c>
      <c r="O30" s="176"/>
      <c r="P30" s="177">
        <v>1.6E-2</v>
      </c>
      <c r="Q30" s="178">
        <v>1.0999999999999999E-2</v>
      </c>
      <c r="R30" s="176"/>
      <c r="S30" s="180">
        <v>1.7000000000000001E-2</v>
      </c>
      <c r="T30" s="178">
        <v>1.2E-2</v>
      </c>
    </row>
    <row r="31" spans="1:20" s="181" customFormat="1" ht="14.25" customHeight="1">
      <c r="A31" s="11"/>
      <c r="B31" s="11"/>
      <c r="C31" s="171" t="s">
        <v>126</v>
      </c>
      <c r="D31" s="172"/>
      <c r="E31" s="173"/>
      <c r="F31" s="174"/>
      <c r="G31" s="174"/>
      <c r="H31" s="175"/>
      <c r="I31" s="176"/>
      <c r="J31" s="177">
        <v>4.7E-2</v>
      </c>
      <c r="K31" s="178">
        <v>3.9E-2</v>
      </c>
      <c r="L31" s="179"/>
      <c r="M31" s="177">
        <v>0.05</v>
      </c>
      <c r="N31" s="180">
        <v>3.7999999999999999E-2</v>
      </c>
      <c r="O31" s="176"/>
      <c r="P31" s="177">
        <v>5.2999999999999999E-2</v>
      </c>
      <c r="Q31" s="180">
        <v>3.9E-2</v>
      </c>
      <c r="R31" s="176"/>
      <c r="S31" s="180">
        <v>5.1999999999999998E-2</v>
      </c>
      <c r="T31" s="178">
        <v>3.7999999999999999E-2</v>
      </c>
    </row>
    <row r="32" spans="1:20" s="181" customFormat="1" ht="14.25" customHeight="1">
      <c r="A32" s="11"/>
      <c r="B32" s="11"/>
      <c r="C32" s="171" t="s">
        <v>127</v>
      </c>
      <c r="D32" s="172"/>
      <c r="E32" s="173"/>
      <c r="F32" s="174"/>
      <c r="G32" s="174"/>
      <c r="H32" s="175"/>
      <c r="I32" s="176"/>
      <c r="J32" s="177">
        <v>1E-3</v>
      </c>
      <c r="K32" s="178">
        <v>2E-3</v>
      </c>
      <c r="L32" s="179"/>
      <c r="M32" s="177">
        <v>1E-3</v>
      </c>
      <c r="N32" s="178">
        <v>2E-3</v>
      </c>
      <c r="O32" s="176"/>
      <c r="P32" s="177">
        <v>2E-3</v>
      </c>
      <c r="Q32" s="178">
        <v>3.0000000000000001E-3</v>
      </c>
      <c r="R32" s="176"/>
      <c r="S32" s="177">
        <v>2E-3</v>
      </c>
      <c r="T32" s="178">
        <v>2E-3</v>
      </c>
    </row>
    <row r="33" spans="1:21" s="181" customFormat="1" ht="14.25" customHeight="1">
      <c r="A33" s="11"/>
      <c r="B33" s="11"/>
      <c r="C33" s="171" t="s">
        <v>128</v>
      </c>
      <c r="D33" s="172"/>
      <c r="E33" s="173"/>
      <c r="F33" s="174"/>
      <c r="G33" s="174"/>
      <c r="H33" s="175"/>
      <c r="I33" s="176"/>
      <c r="J33" s="177">
        <v>0.01</v>
      </c>
      <c r="K33" s="178">
        <v>1.0999999999999999E-2</v>
      </c>
      <c r="L33" s="179"/>
      <c r="M33" s="177">
        <v>0.01</v>
      </c>
      <c r="N33" s="180">
        <v>1.0999999999999999E-2</v>
      </c>
      <c r="O33" s="176"/>
      <c r="P33" s="177">
        <v>0.01</v>
      </c>
      <c r="Q33" s="178">
        <v>1.0999999999999999E-2</v>
      </c>
      <c r="R33" s="176"/>
      <c r="S33" s="180">
        <v>1.0999999999999999E-2</v>
      </c>
      <c r="T33" s="178">
        <v>1.0999999999999999E-2</v>
      </c>
    </row>
    <row r="34" spans="1:21" s="181" customFormat="1" ht="14.25" customHeight="1">
      <c r="A34" s="11"/>
      <c r="B34" s="11"/>
      <c r="C34" s="171" t="s">
        <v>129</v>
      </c>
      <c r="D34" s="172"/>
      <c r="E34" s="173">
        <v>48.7</v>
      </c>
      <c r="F34" s="174">
        <v>65</v>
      </c>
      <c r="G34" s="174"/>
      <c r="H34" s="175"/>
      <c r="I34" s="176"/>
      <c r="J34" s="177">
        <v>2.2050000000000001</v>
      </c>
      <c r="K34" s="178">
        <v>2.206</v>
      </c>
      <c r="L34" s="179"/>
      <c r="M34" s="177">
        <v>2.1669999999999998</v>
      </c>
      <c r="N34" s="180">
        <v>2.1819999999999999</v>
      </c>
      <c r="O34" s="176"/>
      <c r="P34" s="177">
        <v>2.1480000000000001</v>
      </c>
      <c r="Q34" s="178">
        <v>2.0880000000000001</v>
      </c>
      <c r="R34" s="176"/>
      <c r="S34" s="180">
        <v>2.0659999999999998</v>
      </c>
      <c r="T34" s="178">
        <v>1.909</v>
      </c>
    </row>
    <row r="35" spans="1:21" s="181" customFormat="1" ht="14.25" customHeight="1">
      <c r="A35" s="11"/>
      <c r="B35" s="11"/>
      <c r="C35" s="171" t="s">
        <v>130</v>
      </c>
      <c r="D35" s="172"/>
      <c r="E35" s="173">
        <v>48.7</v>
      </c>
      <c r="F35" s="174">
        <v>65</v>
      </c>
      <c r="G35" s="174"/>
      <c r="H35" s="175"/>
      <c r="I35" s="176"/>
      <c r="J35" s="177">
        <v>3.0000000000000001E-3</v>
      </c>
      <c r="K35" s="178">
        <v>8.9999999999999993E-3</v>
      </c>
      <c r="L35" s="179"/>
      <c r="M35" s="177">
        <v>4.0000000000000001E-3</v>
      </c>
      <c r="N35" s="180">
        <v>8.9999999999999993E-3</v>
      </c>
      <c r="O35" s="176"/>
      <c r="P35" s="177">
        <v>3.0000000000000001E-3</v>
      </c>
      <c r="Q35" s="178">
        <v>8.0000000000000002E-3</v>
      </c>
      <c r="R35" s="176"/>
      <c r="S35" s="180">
        <v>2E-3</v>
      </c>
      <c r="T35" s="178">
        <v>8.0000000000000002E-3</v>
      </c>
    </row>
    <row r="36" spans="1:21" s="181" customFormat="1" ht="14.25" customHeight="1">
      <c r="A36" s="11"/>
      <c r="B36" s="11"/>
      <c r="C36" s="171" t="s">
        <v>131</v>
      </c>
      <c r="D36" s="172"/>
      <c r="E36" s="173"/>
      <c r="F36" s="174"/>
      <c r="G36" s="174"/>
      <c r="H36" s="175"/>
      <c r="I36" s="176"/>
      <c r="J36" s="177">
        <v>2.5999999999999999E-2</v>
      </c>
      <c r="K36" s="178">
        <v>1.0999999999999999E-2</v>
      </c>
      <c r="L36" s="179"/>
      <c r="M36" s="177">
        <v>2.3E-2</v>
      </c>
      <c r="N36" s="180">
        <v>1.0999999999999999E-2</v>
      </c>
      <c r="O36" s="176"/>
      <c r="P36" s="177">
        <v>1.2E-2</v>
      </c>
      <c r="Q36" s="178">
        <v>1.0999999999999999E-2</v>
      </c>
      <c r="R36" s="176"/>
      <c r="S36" s="180">
        <v>1.2999999999999999E-2</v>
      </c>
      <c r="T36" s="178">
        <v>1.0999999999999999E-2</v>
      </c>
    </row>
    <row r="37" spans="1:21" s="181" customFormat="1" ht="14.25" customHeight="1">
      <c r="A37" s="11"/>
      <c r="B37" s="11"/>
      <c r="C37" s="171" t="s">
        <v>132</v>
      </c>
      <c r="D37" s="172"/>
      <c r="E37" s="173"/>
      <c r="F37" s="174"/>
      <c r="G37" s="174"/>
      <c r="H37" s="175"/>
      <c r="I37" s="176"/>
      <c r="J37" s="382">
        <v>2.1000000000000001E-2</v>
      </c>
      <c r="K37" s="382"/>
      <c r="L37" s="382"/>
      <c r="M37" s="382">
        <v>2.1999999999999999E-2</v>
      </c>
      <c r="N37" s="382"/>
      <c r="O37" s="382"/>
      <c r="P37" s="382">
        <v>2.1000000000000001E-2</v>
      </c>
      <c r="Q37" s="382"/>
      <c r="R37" s="382"/>
      <c r="S37" s="382">
        <v>0.02</v>
      </c>
      <c r="T37" s="178"/>
    </row>
    <row r="38" spans="1:21" s="181" customFormat="1" ht="14.25" customHeight="1">
      <c r="A38" s="11"/>
      <c r="B38" s="11"/>
      <c r="C38" s="171" t="s">
        <v>133</v>
      </c>
      <c r="D38" s="172"/>
      <c r="E38" s="173">
        <v>48.7</v>
      </c>
      <c r="F38" s="174">
        <v>65</v>
      </c>
      <c r="G38" s="174"/>
      <c r="H38" s="175"/>
      <c r="I38" s="176"/>
      <c r="J38" s="177">
        <v>0.11799999999999999</v>
      </c>
      <c r="K38" s="178">
        <v>0.183</v>
      </c>
      <c r="L38" s="179"/>
      <c r="M38" s="177">
        <v>0.13</v>
      </c>
      <c r="N38" s="180">
        <v>0.19400000000000001</v>
      </c>
      <c r="O38" s="176"/>
      <c r="P38" s="177">
        <v>0.129</v>
      </c>
      <c r="Q38" s="178">
        <v>0.192</v>
      </c>
      <c r="R38" s="176"/>
      <c r="S38" s="180">
        <v>0.112</v>
      </c>
      <c r="T38" s="178">
        <v>0.17</v>
      </c>
    </row>
    <row r="39" spans="1:21" s="181" customFormat="1" ht="14.25" customHeight="1">
      <c r="A39" s="11"/>
      <c r="B39" s="11"/>
      <c r="C39" s="171" t="s">
        <v>134</v>
      </c>
      <c r="D39" s="172"/>
      <c r="E39" s="173">
        <v>48.7</v>
      </c>
      <c r="F39" s="174">
        <v>65</v>
      </c>
      <c r="G39" s="174"/>
      <c r="H39" s="175"/>
      <c r="I39" s="176"/>
      <c r="J39" s="177">
        <v>0.89500000000000002</v>
      </c>
      <c r="K39" s="178">
        <v>0.79700000000000004</v>
      </c>
      <c r="L39" s="179"/>
      <c r="M39" s="177">
        <v>0.88800000000000001</v>
      </c>
      <c r="N39" s="180">
        <v>0.78900000000000003</v>
      </c>
      <c r="O39" s="176"/>
      <c r="P39" s="177">
        <v>0.86499999999999999</v>
      </c>
      <c r="Q39" s="178">
        <v>0.76600000000000001</v>
      </c>
      <c r="R39" s="176"/>
      <c r="S39" s="180">
        <v>0.86</v>
      </c>
      <c r="T39" s="178">
        <v>0.75600000000000001</v>
      </c>
    </row>
    <row r="40" spans="1:21" s="181" customFormat="1" ht="14.25" customHeight="1">
      <c r="A40" s="11"/>
      <c r="B40" s="11"/>
      <c r="C40" s="171" t="s">
        <v>135</v>
      </c>
      <c r="D40" s="172"/>
      <c r="E40" s="173"/>
      <c r="F40" s="174"/>
      <c r="G40" s="174"/>
      <c r="H40" s="175"/>
      <c r="I40" s="176"/>
      <c r="J40" s="177">
        <v>5.6000000000000001E-2</v>
      </c>
      <c r="K40" s="178">
        <v>0.10199999999999999</v>
      </c>
      <c r="L40" s="179"/>
      <c r="M40" s="177">
        <v>5.7000000000000002E-2</v>
      </c>
      <c r="N40" s="180">
        <v>0.10199999999999999</v>
      </c>
      <c r="O40" s="176"/>
      <c r="P40" s="177">
        <v>5.7000000000000002E-2</v>
      </c>
      <c r="Q40" s="178">
        <v>0.10199999999999999</v>
      </c>
      <c r="R40" s="176"/>
      <c r="S40" s="180">
        <v>7.0999999999999994E-2</v>
      </c>
      <c r="T40" s="178">
        <v>0.11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2.8E-3</v>
      </c>
      <c r="J62" s="449" t="s">
        <v>63</v>
      </c>
      <c r="K62" s="450">
        <f>ROUND((V8^2+W8^2)*[1]АРЭС!$I$8/([1]АРЭС!$C$8*100),4)</f>
        <v>9.01E-2</v>
      </c>
      <c r="L62" s="451">
        <f>ROUND((X8^2+Y8^2)*[1]АРЭС!$F$8/[1]АРЭС!$C$8^2,4)</f>
        <v>2.7000000000000001E-3</v>
      </c>
      <c r="M62" s="449" t="s">
        <v>63</v>
      </c>
      <c r="N62" s="450">
        <f>ROUND((X8^2+Y8^2)*[1]АРЭС!$I$8/([1]АРЭС!$C$8*100),4)</f>
        <v>8.8599999999999998E-2</v>
      </c>
      <c r="O62" s="451">
        <f>ROUND((Z8^2+AA8^2)*[1]АРЭС!$F$8/[1]АРЭС!$C$8^2,4)</f>
        <v>4.0000000000000001E-3</v>
      </c>
      <c r="P62" s="449" t="s">
        <v>63</v>
      </c>
      <c r="Q62" s="450">
        <f>ROUND((Z8^2+AA8^2)*[1]АРЭС!$I$8/([1]АРЭС!$C$8*100),4)</f>
        <v>0.1308</v>
      </c>
      <c r="R62" s="451">
        <f>ROUND((AB8^2+AC8^2)*[1]АРЭС!$F$8/[1]АРЭС!$C$8^2,4)</f>
        <v>3.8E-3</v>
      </c>
      <c r="S62" s="449" t="s">
        <v>63</v>
      </c>
      <c r="T62" s="450">
        <f>ROUND((AB8^2+AC8^2)*[1]АРЭС!$I$8/([1]АРЭС!$C$8*100),4)</f>
        <v>0.1229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1.0699999999999999E-2</v>
      </c>
      <c r="L63" s="451">
        <f>ROUND((X12^2+Y12^2)*[1]АРЭС!$F$9/[1]АРЭС!$C$9^2,4)</f>
        <v>2.9999999999999997E-4</v>
      </c>
      <c r="M63" s="449" t="s">
        <v>63</v>
      </c>
      <c r="N63" s="450">
        <f>ROUND((X12^2+Y12^2)*[1]АРЭС!$I$9/([1]АРЭС!$C$9*100),4)</f>
        <v>1.0699999999999999E-2</v>
      </c>
      <c r="O63" s="451">
        <f>ROUND((Z12^2+AA12^2)*[1]АРЭС!$F$9/[1]АРЭС!$C$9^2,4)</f>
        <v>2.9999999999999997E-4</v>
      </c>
      <c r="P63" s="449" t="s">
        <v>63</v>
      </c>
      <c r="Q63" s="450">
        <f>ROUND((Z12^2+AA12^2)*[1]АРЭС!$I$9/([1]АРЭС!$C$9*100),4)</f>
        <v>0.01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9.7000000000000003E-3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2.8628</v>
      </c>
      <c r="J66" s="279" t="s">
        <v>63</v>
      </c>
      <c r="K66" s="280">
        <f>K62+W8+W7+H7</f>
        <v>2.5751000000000004</v>
      </c>
      <c r="L66" s="278">
        <f>L62+X8+X7+H6</f>
        <v>2.8436999999999997</v>
      </c>
      <c r="M66" s="279" t="s">
        <v>63</v>
      </c>
      <c r="N66" s="281">
        <f>N62+Y8+Y7+H7</f>
        <v>2.5486</v>
      </c>
      <c r="O66" s="282">
        <f>O62+Z8+Z7+H6</f>
        <v>2.87</v>
      </c>
      <c r="P66" s="279" t="s">
        <v>63</v>
      </c>
      <c r="Q66" s="280">
        <f>Q62+AA8+AA7+H7</f>
        <v>3.6738</v>
      </c>
      <c r="R66" s="278">
        <f>R62+AB8+AB7+H6</f>
        <v>2.8637999999999999</v>
      </c>
      <c r="S66" s="279" t="s">
        <v>63</v>
      </c>
      <c r="T66" s="281">
        <f>T62+AC8+AC7+H7</f>
        <v>3.4939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1.1393</v>
      </c>
      <c r="J67" s="267" t="s">
        <v>63</v>
      </c>
      <c r="K67" s="289">
        <f>K63+W12+W11+H11</f>
        <v>0.76870000000000005</v>
      </c>
      <c r="L67" s="290">
        <f>L63+X12+X11+H10</f>
        <v>1.1402999999999999</v>
      </c>
      <c r="M67" s="267" t="s">
        <v>63</v>
      </c>
      <c r="N67" s="291">
        <f>N63+Y12+Y11+H11</f>
        <v>0.76970000000000005</v>
      </c>
      <c r="O67" s="289">
        <f>O63+Z12+Z11+H10</f>
        <v>1.1012999999999999</v>
      </c>
      <c r="P67" s="267" t="s">
        <v>63</v>
      </c>
      <c r="Q67" s="289">
        <f>Q63+AA12+AA11+H11</f>
        <v>0.74399999999999999</v>
      </c>
      <c r="R67" s="290">
        <f>R63+AB12+AB11+H10</f>
        <v>1.0922999999999998</v>
      </c>
      <c r="S67" s="267" t="s">
        <v>63</v>
      </c>
      <c r="T67" s="291">
        <f>T63+AC12+AC11+H11</f>
        <v>0.72070000000000012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4.0021000000000004</v>
      </c>
      <c r="J70" s="304" t="s">
        <v>63</v>
      </c>
      <c r="K70" s="305">
        <f>K66+K67</f>
        <v>3.3438000000000003</v>
      </c>
      <c r="L70" s="303">
        <f>L66+L67</f>
        <v>3.9839999999999995</v>
      </c>
      <c r="M70" s="304" t="s">
        <v>63</v>
      </c>
      <c r="N70" s="305">
        <f>N66+N67</f>
        <v>3.3182999999999998</v>
      </c>
      <c r="O70" s="303">
        <f>O66+O67</f>
        <v>3.9713000000000003</v>
      </c>
      <c r="P70" s="304" t="s">
        <v>63</v>
      </c>
      <c r="Q70" s="305">
        <f>Q66+Q67</f>
        <v>4.4177999999999997</v>
      </c>
      <c r="R70" s="303">
        <f>R66+R67</f>
        <v>3.9560999999999997</v>
      </c>
      <c r="S70" s="304" t="s">
        <v>63</v>
      </c>
      <c r="T70" s="305">
        <f>T66+T67</f>
        <v>4.2145999999999999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topLeftCell="A10" workbookViewId="0">
      <selection activeCell="AD32" sqref="AD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78</v>
      </c>
      <c r="J3" s="9"/>
      <c r="K3" s="10"/>
      <c r="L3" s="8" t="s">
        <v>12</v>
      </c>
      <c r="M3" s="9"/>
      <c r="N3" s="10"/>
      <c r="O3" s="8" t="s">
        <v>79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3.1909999999999998</v>
      </c>
      <c r="K8" s="327">
        <v>2.4420000000000002</v>
      </c>
      <c r="L8" s="328"/>
      <c r="M8" s="61">
        <v>3.323</v>
      </c>
      <c r="N8" s="327">
        <v>2.625</v>
      </c>
      <c r="O8" s="329"/>
      <c r="P8" s="61">
        <v>3.2570000000000001</v>
      </c>
      <c r="Q8" s="327">
        <v>2.5710000000000002</v>
      </c>
      <c r="R8" s="329"/>
      <c r="S8" s="330">
        <v>3.3069999999999999</v>
      </c>
      <c r="T8" s="327">
        <v>2.56</v>
      </c>
      <c r="U8" t="s">
        <v>121</v>
      </c>
      <c r="V8" s="418">
        <f>IF(I8&gt;0,ROUND(I8*$I$57*$K$58*SQRT(3)/1000,3),J8)</f>
        <v>3.1909999999999998</v>
      </c>
      <c r="W8" s="419">
        <f>IF(K8&gt;0,K8,ROUND(V8*$F$53,3))</f>
        <v>2.4420000000000002</v>
      </c>
      <c r="X8" s="418">
        <f>IF(L8&gt;0,ROUND(L8*$L$57*$N$58*SQRT(3)/1000,3),M8)</f>
        <v>3.323</v>
      </c>
      <c r="Y8" s="419">
        <f>IF(N8&gt;0,N8,ROUND(X8*$F$53,3))</f>
        <v>2.625</v>
      </c>
      <c r="Z8" s="418">
        <f>IF(O8&gt;0,ROUND(O8*$O$57*$Q$58*SQRT(3)/1000,3),P8)</f>
        <v>3.2570000000000001</v>
      </c>
      <c r="AA8" s="419">
        <f>IF(Q8&gt;0,Q8,ROUND(Z8*$F$53,3))</f>
        <v>2.5710000000000002</v>
      </c>
      <c r="AB8" s="418">
        <f>IF(R8&gt;0,ROUND(R8*$R$57*$T$58*SQRT(3)/1000,3),S8)</f>
        <v>3.3069999999999999</v>
      </c>
      <c r="AC8" s="68">
        <f>IF(T8&gt;0,T8,ROUND(AB8*$F$53,3))</f>
        <v>2.56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2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4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1.1140000000000001</v>
      </c>
      <c r="K12" s="327">
        <v>0.53100000000000003</v>
      </c>
      <c r="L12" s="328"/>
      <c r="M12" s="61">
        <v>1.177</v>
      </c>
      <c r="N12" s="327">
        <v>0.56899999999999995</v>
      </c>
      <c r="O12" s="329"/>
      <c r="P12" s="61">
        <v>1.1739999999999999</v>
      </c>
      <c r="Q12" s="327">
        <v>0.56699999999999995</v>
      </c>
      <c r="R12" s="329"/>
      <c r="S12" s="330">
        <v>1.175</v>
      </c>
      <c r="T12" s="327">
        <v>0.55300000000000005</v>
      </c>
      <c r="U12" t="s">
        <v>121</v>
      </c>
      <c r="V12" s="418">
        <f>IF(I12&gt;0,ROUND(I12*$K$57*$K$59*SQRT(3)/1000,3),J12)</f>
        <v>1.1140000000000001</v>
      </c>
      <c r="W12" s="419">
        <f>IF(K12&gt;0,K12,ROUND(V12*$F$54,3))</f>
        <v>0.53100000000000003</v>
      </c>
      <c r="X12" s="418">
        <f>IF(L12&gt;0,ROUND(L12*$N$57*$N$59*SQRT(3)/1000,3),M12)</f>
        <v>1.177</v>
      </c>
      <c r="Y12" s="419">
        <f>IF(N12&gt;0,N12,ROUND(X12*$F$54,3))</f>
        <v>0.56899999999999995</v>
      </c>
      <c r="Z12" s="418">
        <f>IF(O12&gt;0,ROUND(O12*$Q$57*$Q$59*SQRT(3)/1000,3),P12)</f>
        <v>1.1739999999999999</v>
      </c>
      <c r="AA12" s="419">
        <f>IF(Q12&gt;0,Q12,ROUND(Z12*$F$54,3))</f>
        <v>0.56699999999999995</v>
      </c>
      <c r="AB12" s="418">
        <f>IF(R12&gt;0,ROUND(R12*$T$57*$T$59*SQRT(3)/1000,3),S12)</f>
        <v>1.175</v>
      </c>
      <c r="AC12" s="419">
        <f>IF(T12&gt;0,T12,ROUND(AB12*$F$54,3))</f>
        <v>0.55300000000000005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9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5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59"/>
      <c r="N16" s="365"/>
      <c r="O16" s="364"/>
      <c r="P16" s="359"/>
      <c r="Q16" s="360"/>
      <c r="R16" s="364"/>
      <c r="S16" s="365"/>
      <c r="T16" s="360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7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9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5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60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7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9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2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4.3049999999999997</v>
      </c>
      <c r="K24" s="149">
        <f>K8+K12</f>
        <v>2.9730000000000003</v>
      </c>
      <c r="L24" s="376"/>
      <c r="M24" s="149">
        <f>M8+M12</f>
        <v>4.5</v>
      </c>
      <c r="N24" s="149">
        <f>N8+N12</f>
        <v>3.194</v>
      </c>
      <c r="O24" s="377"/>
      <c r="P24" s="149">
        <f>P8+P12</f>
        <v>4.431</v>
      </c>
      <c r="Q24" s="149">
        <f>Q8+Q12</f>
        <v>3.1379999999999999</v>
      </c>
      <c r="R24" s="377"/>
      <c r="S24" s="378">
        <f>S8+S12</f>
        <v>4.4820000000000002</v>
      </c>
      <c r="T24" s="149">
        <f>T8+T12</f>
        <v>3.113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53" t="s">
        <v>122</v>
      </c>
      <c r="D27" s="454"/>
      <c r="E27" s="425">
        <v>48.7</v>
      </c>
      <c r="F27" s="426">
        <v>65</v>
      </c>
      <c r="G27" s="426"/>
      <c r="H27" s="427"/>
      <c r="I27" s="428"/>
      <c r="J27" s="429">
        <v>0.30599999999999999</v>
      </c>
      <c r="K27" s="430">
        <v>0.19800000000000001</v>
      </c>
      <c r="L27" s="431"/>
      <c r="M27" s="429">
        <v>0.317</v>
      </c>
      <c r="N27" s="432">
        <v>0.20599999999999999</v>
      </c>
      <c r="O27" s="428"/>
      <c r="P27" s="429">
        <v>0.317</v>
      </c>
      <c r="Q27" s="430">
        <v>0.20599999999999999</v>
      </c>
      <c r="R27" s="428"/>
      <c r="S27" s="432">
        <v>0.317</v>
      </c>
      <c r="T27" s="430">
        <v>0.20599999999999999</v>
      </c>
    </row>
    <row r="28" spans="1:20" s="181" customFormat="1" ht="14.25" customHeight="1">
      <c r="A28" s="11"/>
      <c r="B28" s="11"/>
      <c r="C28" s="171" t="s">
        <v>123</v>
      </c>
      <c r="D28" s="172"/>
      <c r="E28" s="173"/>
      <c r="F28" s="174"/>
      <c r="G28" s="174"/>
      <c r="H28" s="175"/>
      <c r="I28" s="176"/>
      <c r="J28" s="382">
        <v>0.41899999999999998</v>
      </c>
      <c r="K28" s="382"/>
      <c r="L28" s="382"/>
      <c r="M28" s="455">
        <v>0.43</v>
      </c>
      <c r="N28" s="455"/>
      <c r="O28" s="455"/>
      <c r="P28" s="455">
        <v>0.43</v>
      </c>
      <c r="Q28" s="455"/>
      <c r="R28" s="455"/>
      <c r="S28" s="455">
        <v>0.43</v>
      </c>
      <c r="T28" s="178"/>
    </row>
    <row r="29" spans="1:20" s="181" customFormat="1" ht="14.25" customHeight="1">
      <c r="A29" s="11"/>
      <c r="B29" s="11"/>
      <c r="C29" s="171" t="s">
        <v>124</v>
      </c>
      <c r="D29" s="172"/>
      <c r="E29" s="173">
        <v>48.7</v>
      </c>
      <c r="F29" s="174">
        <v>65</v>
      </c>
      <c r="G29" s="174"/>
      <c r="H29" s="175"/>
      <c r="I29" s="176"/>
      <c r="J29" s="177">
        <v>0.23599999999999999</v>
      </c>
      <c r="K29" s="178">
        <v>0.33</v>
      </c>
      <c r="L29" s="179"/>
      <c r="M29" s="177">
        <v>0.31900000000000001</v>
      </c>
      <c r="N29" s="180">
        <v>0.50600000000000001</v>
      </c>
      <c r="O29" s="176"/>
      <c r="P29" s="177">
        <v>0.28299999999999997</v>
      </c>
      <c r="Q29" s="178">
        <v>0.48099999999999998</v>
      </c>
      <c r="R29" s="176"/>
      <c r="S29" s="180">
        <v>0.28399999999999997</v>
      </c>
      <c r="T29" s="178">
        <v>0.48</v>
      </c>
    </row>
    <row r="30" spans="1:20" s="181" customFormat="1" ht="14.25" customHeight="1">
      <c r="A30" s="11"/>
      <c r="B30" s="11"/>
      <c r="C30" s="171" t="s">
        <v>125</v>
      </c>
      <c r="D30" s="172"/>
      <c r="E30" s="173"/>
      <c r="F30" s="174"/>
      <c r="G30" s="174"/>
      <c r="H30" s="175"/>
      <c r="I30" s="176"/>
      <c r="J30" s="177">
        <v>1.7000000000000001E-2</v>
      </c>
      <c r="K30" s="178">
        <v>0.01</v>
      </c>
      <c r="L30" s="179"/>
      <c r="M30" s="177">
        <v>1.7999999999999999E-2</v>
      </c>
      <c r="N30" s="180">
        <v>0.01</v>
      </c>
      <c r="O30" s="176"/>
      <c r="P30" s="177">
        <v>1.6E-2</v>
      </c>
      <c r="Q30" s="178">
        <v>0.01</v>
      </c>
      <c r="R30" s="176"/>
      <c r="S30" s="180">
        <v>1.7000000000000001E-2</v>
      </c>
      <c r="T30" s="178">
        <v>0.01</v>
      </c>
    </row>
    <row r="31" spans="1:20" s="181" customFormat="1" ht="14.25" customHeight="1">
      <c r="A31" s="11"/>
      <c r="B31" s="11"/>
      <c r="C31" s="171" t="s">
        <v>126</v>
      </c>
      <c r="D31" s="172"/>
      <c r="E31" s="173"/>
      <c r="F31" s="174"/>
      <c r="G31" s="174"/>
      <c r="H31" s="175"/>
      <c r="I31" s="176"/>
      <c r="J31" s="177">
        <v>5.7000000000000002E-2</v>
      </c>
      <c r="K31" s="178">
        <v>3.6999999999999998E-2</v>
      </c>
      <c r="L31" s="179"/>
      <c r="M31" s="177">
        <v>0.05</v>
      </c>
      <c r="N31" s="180">
        <v>3.6999999999999998E-2</v>
      </c>
      <c r="O31" s="176"/>
      <c r="P31" s="177">
        <v>5.1999999999999998E-2</v>
      </c>
      <c r="Q31" s="178">
        <v>3.9E-2</v>
      </c>
      <c r="R31" s="176"/>
      <c r="S31" s="180">
        <v>5.0999999999999997E-2</v>
      </c>
      <c r="T31" s="178">
        <v>3.9E-2</v>
      </c>
    </row>
    <row r="32" spans="1:20" s="181" customFormat="1" ht="14.25" customHeight="1">
      <c r="A32" s="11"/>
      <c r="B32" s="11"/>
      <c r="C32" s="171" t="s">
        <v>127</v>
      </c>
      <c r="D32" s="172"/>
      <c r="E32" s="173"/>
      <c r="F32" s="174"/>
      <c r="G32" s="174"/>
      <c r="H32" s="175"/>
      <c r="I32" s="176"/>
      <c r="J32" s="177">
        <v>2E-3</v>
      </c>
      <c r="K32" s="178">
        <v>2E-3</v>
      </c>
      <c r="L32" s="179"/>
      <c r="M32" s="177">
        <v>2E-3</v>
      </c>
      <c r="N32" s="178">
        <v>2E-3</v>
      </c>
      <c r="O32" s="176"/>
      <c r="P32" s="177">
        <v>2E-3</v>
      </c>
      <c r="Q32" s="178">
        <v>2E-3</v>
      </c>
      <c r="R32" s="176"/>
      <c r="S32" s="180">
        <v>2E-3</v>
      </c>
      <c r="T32" s="178">
        <v>2E-3</v>
      </c>
    </row>
    <row r="33" spans="1:21" s="181" customFormat="1" ht="14.25" customHeight="1">
      <c r="A33" s="11"/>
      <c r="B33" s="11"/>
      <c r="C33" s="171" t="s">
        <v>128</v>
      </c>
      <c r="D33" s="172"/>
      <c r="E33" s="173"/>
      <c r="F33" s="174"/>
      <c r="G33" s="174"/>
      <c r="H33" s="175"/>
      <c r="I33" s="176"/>
      <c r="J33" s="177">
        <v>1.7999999999999999E-2</v>
      </c>
      <c r="K33" s="178">
        <v>1.6E-2</v>
      </c>
      <c r="L33" s="179"/>
      <c r="M33" s="177">
        <v>2.1000000000000001E-2</v>
      </c>
      <c r="N33" s="180">
        <v>2.1000000000000001E-2</v>
      </c>
      <c r="O33" s="176"/>
      <c r="P33" s="177">
        <v>2.1000000000000001E-2</v>
      </c>
      <c r="Q33" s="178">
        <v>0.02</v>
      </c>
      <c r="R33" s="176"/>
      <c r="S33" s="180">
        <v>0.02</v>
      </c>
      <c r="T33" s="178">
        <v>1.9E-2</v>
      </c>
    </row>
    <row r="34" spans="1:21" s="181" customFormat="1" ht="14.25" customHeight="1">
      <c r="A34" s="11"/>
      <c r="B34" s="11"/>
      <c r="C34" s="171" t="s">
        <v>129</v>
      </c>
      <c r="D34" s="172"/>
      <c r="E34" s="173">
        <v>48.7</v>
      </c>
      <c r="F34" s="174">
        <v>65</v>
      </c>
      <c r="G34" s="174"/>
      <c r="H34" s="175"/>
      <c r="I34" s="176"/>
      <c r="J34" s="177">
        <v>2.0230000000000001</v>
      </c>
      <c r="K34" s="178">
        <v>1.778</v>
      </c>
      <c r="L34" s="179"/>
      <c r="M34" s="177">
        <v>2.0459999999999998</v>
      </c>
      <c r="N34" s="180">
        <v>1.7669999999999999</v>
      </c>
      <c r="O34" s="176"/>
      <c r="P34" s="177">
        <v>1.994</v>
      </c>
      <c r="Q34" s="178">
        <v>1.736</v>
      </c>
      <c r="R34" s="176"/>
      <c r="S34" s="180">
        <v>2.008</v>
      </c>
      <c r="T34" s="178">
        <v>1.7609999999999999</v>
      </c>
    </row>
    <row r="35" spans="1:21" s="181" customFormat="1" ht="14.25" customHeight="1">
      <c r="A35" s="11"/>
      <c r="B35" s="11"/>
      <c r="C35" s="171" t="s">
        <v>130</v>
      </c>
      <c r="D35" s="172"/>
      <c r="E35" s="173">
        <v>48.7</v>
      </c>
      <c r="F35" s="174">
        <v>65</v>
      </c>
      <c r="G35" s="174"/>
      <c r="H35" s="175"/>
      <c r="I35" s="176"/>
      <c r="J35" s="177">
        <v>2E-3</v>
      </c>
      <c r="K35" s="456">
        <v>8.0000000000000002E-3</v>
      </c>
      <c r="L35" s="179"/>
      <c r="M35" s="177">
        <v>2E-3</v>
      </c>
      <c r="N35" s="180">
        <v>8.0000000000000002E-3</v>
      </c>
      <c r="O35" s="176"/>
      <c r="P35" s="177">
        <v>2E-3</v>
      </c>
      <c r="Q35" s="178">
        <v>7.0000000000000001E-3</v>
      </c>
      <c r="R35" s="176"/>
      <c r="S35" s="180">
        <v>2E-3</v>
      </c>
      <c r="T35" s="178">
        <v>8.0000000000000002E-3</v>
      </c>
    </row>
    <row r="36" spans="1:21" s="181" customFormat="1" ht="14.25" customHeight="1">
      <c r="A36" s="11"/>
      <c r="B36" s="11"/>
      <c r="C36" s="171" t="s">
        <v>131</v>
      </c>
      <c r="D36" s="172"/>
      <c r="E36" s="173"/>
      <c r="F36" s="174"/>
      <c r="G36" s="174"/>
      <c r="H36" s="175"/>
      <c r="I36" s="176"/>
      <c r="J36" s="177">
        <v>1.2999999999999999E-2</v>
      </c>
      <c r="K36" s="178">
        <v>0.01</v>
      </c>
      <c r="L36" s="179"/>
      <c r="M36" s="177">
        <v>1.2999999999999999E-2</v>
      </c>
      <c r="N36" s="180">
        <v>0.01</v>
      </c>
      <c r="O36" s="176"/>
      <c r="P36" s="177">
        <v>1.2999999999999999E-2</v>
      </c>
      <c r="Q36" s="178">
        <v>6.0000000000000001E-3</v>
      </c>
      <c r="R36" s="176"/>
      <c r="S36" s="180">
        <v>1.2999999999999999E-2</v>
      </c>
      <c r="T36" s="178">
        <v>0.01</v>
      </c>
    </row>
    <row r="37" spans="1:21" s="181" customFormat="1" ht="14.25" customHeight="1">
      <c r="A37" s="11"/>
      <c r="B37" s="11"/>
      <c r="C37" s="171" t="s">
        <v>132</v>
      </c>
      <c r="D37" s="172"/>
      <c r="E37" s="173"/>
      <c r="F37" s="174"/>
      <c r="G37" s="174"/>
      <c r="H37" s="175"/>
      <c r="I37" s="176"/>
      <c r="J37" s="382">
        <v>0.02</v>
      </c>
      <c r="K37" s="382"/>
      <c r="L37" s="382"/>
      <c r="M37" s="457">
        <v>0.02</v>
      </c>
      <c r="N37" s="382"/>
      <c r="O37" s="382"/>
      <c r="P37" s="457">
        <v>0.02</v>
      </c>
      <c r="Q37" s="382"/>
      <c r="R37" s="382"/>
      <c r="S37" s="457">
        <v>0.02</v>
      </c>
      <c r="T37" s="178"/>
    </row>
    <row r="38" spans="1:21" s="181" customFormat="1" ht="14.25" customHeight="1">
      <c r="A38" s="11"/>
      <c r="B38" s="11"/>
      <c r="C38" s="171" t="s">
        <v>133</v>
      </c>
      <c r="D38" s="172"/>
      <c r="E38" s="173">
        <v>48.7</v>
      </c>
      <c r="F38" s="174">
        <v>65</v>
      </c>
      <c r="G38" s="174"/>
      <c r="H38" s="175"/>
      <c r="I38" s="176"/>
      <c r="J38" s="177">
        <v>0.108</v>
      </c>
      <c r="K38" s="178">
        <v>0.152</v>
      </c>
      <c r="L38" s="179"/>
      <c r="M38" s="177">
        <v>0.17100000000000001</v>
      </c>
      <c r="N38" s="180">
        <v>0.20399999999999999</v>
      </c>
      <c r="O38" s="176"/>
      <c r="P38" s="177">
        <v>0.16</v>
      </c>
      <c r="Q38" s="178">
        <v>0.105</v>
      </c>
      <c r="R38" s="176"/>
      <c r="S38" s="180">
        <v>0.161</v>
      </c>
      <c r="T38" s="178">
        <v>0.10299999999999999</v>
      </c>
    </row>
    <row r="39" spans="1:21" s="181" customFormat="1" ht="14.25" customHeight="1">
      <c r="A39" s="11"/>
      <c r="B39" s="11"/>
      <c r="C39" s="171" t="s">
        <v>134</v>
      </c>
      <c r="D39" s="172"/>
      <c r="E39" s="173">
        <v>48.7</v>
      </c>
      <c r="F39" s="174">
        <v>65</v>
      </c>
      <c r="G39" s="174"/>
      <c r="H39" s="175"/>
      <c r="I39" s="176"/>
      <c r="J39" s="177">
        <v>0.90200000000000002</v>
      </c>
      <c r="K39" s="178">
        <v>0.75600000000000001</v>
      </c>
      <c r="L39" s="179"/>
      <c r="M39" s="177">
        <v>0.90500000000000003</v>
      </c>
      <c r="N39" s="180">
        <v>0.20399999999999999</v>
      </c>
      <c r="O39" s="176"/>
      <c r="P39" s="177">
        <v>0.91</v>
      </c>
      <c r="Q39" s="178">
        <v>0.19700000000000001</v>
      </c>
      <c r="R39" s="176"/>
      <c r="S39" s="180">
        <v>0.91100000000000003</v>
      </c>
      <c r="T39" s="178">
        <v>0.187</v>
      </c>
    </row>
    <row r="40" spans="1:21" s="181" customFormat="1" ht="14.25" customHeight="1">
      <c r="A40" s="11"/>
      <c r="B40" s="11"/>
      <c r="C40" s="171" t="s">
        <v>135</v>
      </c>
      <c r="D40" s="172"/>
      <c r="E40" s="173"/>
      <c r="F40" s="174"/>
      <c r="G40" s="174"/>
      <c r="H40" s="175"/>
      <c r="I40" s="176"/>
      <c r="J40" s="177">
        <v>7.5999999999999998E-2</v>
      </c>
      <c r="K40" s="178">
        <v>0.11</v>
      </c>
      <c r="L40" s="179"/>
      <c r="M40" s="177">
        <v>7.3999999999999996E-2</v>
      </c>
      <c r="N40" s="180">
        <v>0.109</v>
      </c>
      <c r="O40" s="176"/>
      <c r="P40" s="177">
        <v>7.3999999999999996E-2</v>
      </c>
      <c r="Q40" s="178">
        <v>0.108</v>
      </c>
      <c r="R40" s="176"/>
      <c r="S40" s="180">
        <v>7.8E-2</v>
      </c>
      <c r="T40" s="178">
        <v>0.109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3.3E-3</v>
      </c>
      <c r="J62" s="449" t="s">
        <v>63</v>
      </c>
      <c r="K62" s="450">
        <f>ROUND((V8^2+W8^2)*[1]АРЭС!$I$8/([1]АРЭС!$C$8*100),4)</f>
        <v>0.1085</v>
      </c>
      <c r="L62" s="451">
        <f>ROUND((X8^2+Y8^2)*[1]АРЭС!$F$8/[1]АРЭС!$C$8^2,4)</f>
        <v>3.7000000000000002E-3</v>
      </c>
      <c r="M62" s="449" t="s">
        <v>63</v>
      </c>
      <c r="N62" s="450">
        <f>ROUND((X8^2+Y8^2)*[1]АРЭС!$I$8/([1]АРЭС!$C$8*100),4)</f>
        <v>0.1205</v>
      </c>
      <c r="O62" s="451">
        <f>ROUND((Z8^2+AA8^2)*[1]АРЭС!$F$8/[1]АРЭС!$C$8^2,4)</f>
        <v>3.5999999999999999E-3</v>
      </c>
      <c r="P62" s="449" t="s">
        <v>63</v>
      </c>
      <c r="Q62" s="450">
        <f>ROUND((Z8^2+AA8^2)*[1]АРЭС!$I$8/([1]АРЭС!$C$8*100),4)</f>
        <v>0.1157</v>
      </c>
      <c r="R62" s="451">
        <f>ROUND((AB8^2+AC8^2)*[1]АРЭС!$F$8/[1]АРЭС!$C$8^2,4)</f>
        <v>3.5999999999999999E-3</v>
      </c>
      <c r="S62" s="449" t="s">
        <v>63</v>
      </c>
      <c r="T62" s="450">
        <f>ROUND((AB8^2+AC8^2)*[1]АРЭС!$I$8/([1]АРЭС!$C$8*100),4)</f>
        <v>0.11749999999999999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1.03E-2</v>
      </c>
      <c r="L63" s="451">
        <f>ROUND((X12^2+Y12^2)*[1]АРЭС!$F$9/[1]АРЭС!$C$9^2,4)</f>
        <v>4.0000000000000002E-4</v>
      </c>
      <c r="M63" s="449" t="s">
        <v>63</v>
      </c>
      <c r="N63" s="450">
        <f>ROUND((X12^2+Y12^2)*[1]АРЭС!$I$9/([1]АРЭС!$C$9*100),4)</f>
        <v>1.15E-2</v>
      </c>
      <c r="O63" s="451">
        <f>ROUND((Z12^2+AA12^2)*[1]АРЭС!$F$9/[1]АРЭС!$C$9^2,4)</f>
        <v>4.0000000000000002E-4</v>
      </c>
      <c r="P63" s="449" t="s">
        <v>63</v>
      </c>
      <c r="Q63" s="450">
        <f>ROUND((Z12^2+AA12^2)*[1]АРЭС!$I$9/([1]АРЭС!$C$9*100),4)</f>
        <v>1.15E-2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1.14E-2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3.2192999999999996</v>
      </c>
      <c r="J66" s="279" t="s">
        <v>63</v>
      </c>
      <c r="K66" s="280">
        <f>K62+W8+W7+H7</f>
        <v>2.7185000000000001</v>
      </c>
      <c r="L66" s="278">
        <f>L62+X8+X7+H6</f>
        <v>3.3516999999999997</v>
      </c>
      <c r="M66" s="279" t="s">
        <v>63</v>
      </c>
      <c r="N66" s="281">
        <f>N62+Y8+Y7+H7</f>
        <v>2.9135</v>
      </c>
      <c r="O66" s="282">
        <f>O62+Z8+Z7+H6</f>
        <v>3.2856000000000001</v>
      </c>
      <c r="P66" s="279" t="s">
        <v>63</v>
      </c>
      <c r="Q66" s="280">
        <f>Q62+AA8+AA7+H7</f>
        <v>2.8547000000000002</v>
      </c>
      <c r="R66" s="278">
        <f>R62+AB8+AB7+H6</f>
        <v>3.3355999999999999</v>
      </c>
      <c r="S66" s="279" t="s">
        <v>63</v>
      </c>
      <c r="T66" s="281">
        <f>T62+AC8+AC7+H7</f>
        <v>2.8455000000000004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1.1393</v>
      </c>
      <c r="J67" s="267" t="s">
        <v>63</v>
      </c>
      <c r="K67" s="289">
        <f>K63+W12+W11+H11</f>
        <v>0.70930000000000004</v>
      </c>
      <c r="L67" s="290">
        <f>L63+X12+X11+H10</f>
        <v>1.2023999999999999</v>
      </c>
      <c r="M67" s="267" t="s">
        <v>63</v>
      </c>
      <c r="N67" s="291">
        <f>N63+Y12+Y11+H11</f>
        <v>0.74849999999999994</v>
      </c>
      <c r="O67" s="289">
        <f>O63+Z12+Z11+H10</f>
        <v>1.1993999999999998</v>
      </c>
      <c r="P67" s="267" t="s">
        <v>63</v>
      </c>
      <c r="Q67" s="289">
        <f>Q63+AA12+AA11+H11</f>
        <v>0.74649999999999994</v>
      </c>
      <c r="R67" s="290">
        <f>R63+AB12+AB11+H10</f>
        <v>1.2002999999999999</v>
      </c>
      <c r="S67" s="267" t="s">
        <v>63</v>
      </c>
      <c r="T67" s="291">
        <f>T63+AC12+AC11+H11</f>
        <v>0.73240000000000005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4.3585999999999991</v>
      </c>
      <c r="J70" s="304" t="s">
        <v>63</v>
      </c>
      <c r="K70" s="305">
        <f>K66+K67</f>
        <v>3.4278000000000004</v>
      </c>
      <c r="L70" s="303">
        <f>L66+L67</f>
        <v>4.5541</v>
      </c>
      <c r="M70" s="304" t="s">
        <v>63</v>
      </c>
      <c r="N70" s="305">
        <f>N66+N67</f>
        <v>3.6619999999999999</v>
      </c>
      <c r="O70" s="303">
        <f>O66+O67</f>
        <v>4.4849999999999994</v>
      </c>
      <c r="P70" s="304" t="s">
        <v>63</v>
      </c>
      <c r="Q70" s="305">
        <f>Q66+Q67</f>
        <v>3.6012000000000004</v>
      </c>
      <c r="R70" s="303">
        <f>R66+R67</f>
        <v>4.5358999999999998</v>
      </c>
      <c r="S70" s="304" t="s">
        <v>63</v>
      </c>
      <c r="T70" s="305">
        <f>T66+T67</f>
        <v>3.5779000000000005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T32" sqref="T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3.105</v>
      </c>
      <c r="K8" s="327">
        <v>2.5259999999999998</v>
      </c>
      <c r="L8" s="328"/>
      <c r="M8" s="61">
        <v>3.161</v>
      </c>
      <c r="N8" s="327">
        <v>2.5329999999999999</v>
      </c>
      <c r="O8" s="329"/>
      <c r="P8" s="61">
        <v>2.7730000000000001</v>
      </c>
      <c r="Q8" s="327">
        <v>2.472</v>
      </c>
      <c r="R8" s="329"/>
      <c r="S8" s="330">
        <v>3.2549999999999999</v>
      </c>
      <c r="T8" s="61">
        <v>2.7240000000000002</v>
      </c>
      <c r="U8" t="s">
        <v>121</v>
      </c>
      <c r="V8" s="418">
        <f>IF(I8&gt;0,ROUND(I8*$I$57*$K$58*SQRT(3)/1000,3),J8)</f>
        <v>3.105</v>
      </c>
      <c r="W8" s="419">
        <f>IF(K8&gt;0,K8,ROUND(V8*$F$53,3))</f>
        <v>2.5259999999999998</v>
      </c>
      <c r="X8" s="418">
        <f>IF(L8&gt;0,ROUND(L8*$L$57*$N$58*SQRT(3)/1000,3),M8)</f>
        <v>3.161</v>
      </c>
      <c r="Y8" s="419">
        <f>IF(N8&gt;0,N8,ROUND(X8*$F$53,3))</f>
        <v>2.5329999999999999</v>
      </c>
      <c r="Z8" s="418">
        <f>IF(O8&gt;0,ROUND(O8*$O$57*$Q$58*SQRT(3)/1000,3),P8)</f>
        <v>2.7730000000000001</v>
      </c>
      <c r="AA8" s="419">
        <f>IF(Q8&gt;0,Q8,ROUND(Z8*$F$53,3))</f>
        <v>2.472</v>
      </c>
      <c r="AB8" s="418">
        <f>IF(R8&gt;0,ROUND(R8*$R$57*$T$58*SQRT(3)/1000,3),S8)</f>
        <v>3.2549999999999999</v>
      </c>
      <c r="AC8" s="68">
        <f>IF(T8&gt;0,T8,ROUND(AB8*$F$53,3))</f>
        <v>2.7240000000000002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4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41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1.115</v>
      </c>
      <c r="K12" s="327">
        <v>0.52500000000000002</v>
      </c>
      <c r="L12" s="328"/>
      <c r="M12" s="61">
        <v>1.052</v>
      </c>
      <c r="N12" s="327">
        <v>0.48699999999999999</v>
      </c>
      <c r="O12" s="329"/>
      <c r="P12" s="61">
        <v>1.0549999999999999</v>
      </c>
      <c r="Q12" s="327">
        <v>0.501</v>
      </c>
      <c r="R12" s="329"/>
      <c r="S12" s="330">
        <v>1.07</v>
      </c>
      <c r="T12" s="61">
        <v>0.48799999999999999</v>
      </c>
      <c r="U12" t="s">
        <v>121</v>
      </c>
      <c r="V12" s="418">
        <f>IF(I12&gt;0,ROUND(I12*$K$57*$K$59*SQRT(3)/1000,3),J12)</f>
        <v>1.115</v>
      </c>
      <c r="W12" s="419">
        <f>IF(K12&gt;0,K12,ROUND(V12*$F$54,3))</f>
        <v>0.52500000000000002</v>
      </c>
      <c r="X12" s="418">
        <f>IF(L12&gt;0,ROUND(L12*$N$57*$N$59*SQRT(3)/1000,3),M12)</f>
        <v>1.052</v>
      </c>
      <c r="Y12" s="419">
        <f>IF(N12&gt;0,N12,ROUND(X12*$F$54,3))</f>
        <v>0.48699999999999999</v>
      </c>
      <c r="Z12" s="418">
        <f>IF(O12&gt;0,ROUND(O12*$Q$57*$Q$59*SQRT(3)/1000,3),P12)</f>
        <v>1.0549999999999999</v>
      </c>
      <c r="AA12" s="419">
        <f>IF(Q12&gt;0,Q12,ROUND(Z12*$F$54,3))</f>
        <v>0.501</v>
      </c>
      <c r="AB12" s="418">
        <f>IF(R12&gt;0,ROUND(R12*$T$57*$T$59*SQRT(3)/1000,3),S12)</f>
        <v>1.07</v>
      </c>
      <c r="AC12" s="419">
        <f>IF(T12&gt;0,T12,ROUND(AB12*$F$54,3))</f>
        <v>0.48799999999999999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4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8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4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59"/>
      <c r="N16" s="365"/>
      <c r="O16" s="364"/>
      <c r="P16" s="359"/>
      <c r="Q16" s="360"/>
      <c r="R16" s="364"/>
      <c r="S16" s="365"/>
      <c r="T16" s="359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8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4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59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8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1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4.22</v>
      </c>
      <c r="K24" s="149">
        <f>K8+K12</f>
        <v>3.0509999999999997</v>
      </c>
      <c r="L24" s="376"/>
      <c r="M24" s="149">
        <f>M8+M12</f>
        <v>4.2130000000000001</v>
      </c>
      <c r="N24" s="149">
        <f>N8+N12</f>
        <v>3.02</v>
      </c>
      <c r="O24" s="377"/>
      <c r="P24" s="149">
        <f>P8+P12</f>
        <v>3.8280000000000003</v>
      </c>
      <c r="Q24" s="149">
        <f>Q8+Q12</f>
        <v>2.9729999999999999</v>
      </c>
      <c r="R24" s="377"/>
      <c r="S24" s="378">
        <f>S8+S12</f>
        <v>4.3250000000000002</v>
      </c>
      <c r="T24" s="149">
        <f>T8+T12</f>
        <v>3.2120000000000002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53" t="s">
        <v>122</v>
      </c>
      <c r="D27" s="454"/>
      <c r="E27" s="425">
        <v>48.7</v>
      </c>
      <c r="F27" s="426">
        <v>65</v>
      </c>
      <c r="G27" s="426"/>
      <c r="H27" s="427"/>
      <c r="I27" s="428"/>
      <c r="J27" s="429">
        <v>0.317</v>
      </c>
      <c r="K27" s="430">
        <v>0.311</v>
      </c>
      <c r="L27" s="431"/>
      <c r="M27" s="429">
        <v>0.316</v>
      </c>
      <c r="N27" s="432">
        <v>0.20599999999999999</v>
      </c>
      <c r="O27" s="428"/>
      <c r="P27" s="429">
        <v>0.29799999999999999</v>
      </c>
      <c r="Q27" s="430">
        <v>0.189</v>
      </c>
      <c r="R27" s="428"/>
      <c r="S27" s="432">
        <v>0.29399999999999998</v>
      </c>
      <c r="T27" s="430">
        <v>0.184</v>
      </c>
    </row>
    <row r="28" spans="1:20" s="181" customFormat="1" ht="14.25" customHeight="1">
      <c r="A28" s="11"/>
      <c r="B28" s="11"/>
      <c r="C28" s="171" t="s">
        <v>123</v>
      </c>
      <c r="D28" s="172"/>
      <c r="E28" s="173"/>
      <c r="F28" s="174"/>
      <c r="G28" s="174"/>
      <c r="H28" s="175"/>
      <c r="I28" s="176"/>
      <c r="J28" s="455">
        <v>0.43</v>
      </c>
      <c r="K28" s="455"/>
      <c r="L28" s="455"/>
      <c r="M28" s="455">
        <v>0.42899999999999999</v>
      </c>
      <c r="N28" s="455"/>
      <c r="O28" s="455"/>
      <c r="P28" s="455">
        <v>0.41099999999999998</v>
      </c>
      <c r="Q28" s="455"/>
      <c r="R28" s="455"/>
      <c r="S28" s="455">
        <v>0.40699999999999997</v>
      </c>
      <c r="T28" s="178"/>
    </row>
    <row r="29" spans="1:20" s="181" customFormat="1" ht="14.25" customHeight="1">
      <c r="A29" s="11"/>
      <c r="B29" s="11"/>
      <c r="C29" s="171" t="s">
        <v>124</v>
      </c>
      <c r="D29" s="172"/>
      <c r="E29" s="173">
        <v>48.7</v>
      </c>
      <c r="F29" s="174">
        <v>65</v>
      </c>
      <c r="G29" s="174"/>
      <c r="H29" s="175"/>
      <c r="I29" s="176"/>
      <c r="J29" s="177">
        <v>0.22500000000000001</v>
      </c>
      <c r="K29" s="178">
        <v>0.40799999999999997</v>
      </c>
      <c r="L29" s="179"/>
      <c r="M29" s="177">
        <v>0.312</v>
      </c>
      <c r="N29" s="180">
        <v>0.502</v>
      </c>
      <c r="O29" s="176"/>
      <c r="P29" s="177">
        <v>0.318</v>
      </c>
      <c r="Q29" s="178">
        <v>0.5</v>
      </c>
      <c r="R29" s="176"/>
      <c r="S29" s="180">
        <v>0.28999999999999998</v>
      </c>
      <c r="T29" s="178">
        <v>0.46200000000000002</v>
      </c>
    </row>
    <row r="30" spans="1:20" s="181" customFormat="1" ht="14.25" customHeight="1">
      <c r="A30" s="11"/>
      <c r="B30" s="11"/>
      <c r="C30" s="171" t="s">
        <v>125</v>
      </c>
      <c r="D30" s="172"/>
      <c r="E30" s="173"/>
      <c r="F30" s="174"/>
      <c r="G30" s="174"/>
      <c r="H30" s="175"/>
      <c r="I30" s="176"/>
      <c r="J30" s="177">
        <v>1.7999999999999999E-2</v>
      </c>
      <c r="K30" s="178">
        <v>0.01</v>
      </c>
      <c r="L30" s="179"/>
      <c r="M30" s="177">
        <v>1.6E-2</v>
      </c>
      <c r="N30" s="180">
        <v>0.01</v>
      </c>
      <c r="O30" s="176"/>
      <c r="P30" s="177">
        <v>1.4999999999999999E-2</v>
      </c>
      <c r="Q30" s="178">
        <v>0.01</v>
      </c>
      <c r="R30" s="176"/>
      <c r="S30" s="180">
        <v>1.4E-2</v>
      </c>
      <c r="T30" s="178">
        <v>0.01</v>
      </c>
    </row>
    <row r="31" spans="1:20" s="181" customFormat="1" ht="14.25" customHeight="1">
      <c r="A31" s="11"/>
      <c r="B31" s="11"/>
      <c r="C31" s="171" t="s">
        <v>126</v>
      </c>
      <c r="D31" s="172"/>
      <c r="E31" s="173"/>
      <c r="F31" s="174"/>
      <c r="G31" s="174"/>
      <c r="H31" s="175"/>
      <c r="I31" s="176"/>
      <c r="J31" s="177">
        <v>0.05</v>
      </c>
      <c r="K31" s="178">
        <v>0.04</v>
      </c>
      <c r="L31" s="179"/>
      <c r="M31" s="177">
        <v>5.2999999999999999E-2</v>
      </c>
      <c r="N31" s="180">
        <v>3.9E-2</v>
      </c>
      <c r="O31" s="176"/>
      <c r="P31" s="177">
        <v>5.8999999999999997E-2</v>
      </c>
      <c r="Q31" s="178">
        <v>0.04</v>
      </c>
      <c r="R31" s="176"/>
      <c r="S31" s="180">
        <v>5.8999999999999997E-2</v>
      </c>
      <c r="T31" s="178">
        <v>3.9E-2</v>
      </c>
    </row>
    <row r="32" spans="1:20" s="181" customFormat="1" ht="14.25" customHeight="1">
      <c r="A32" s="11"/>
      <c r="B32" s="11"/>
      <c r="C32" s="171" t="s">
        <v>127</v>
      </c>
      <c r="D32" s="172"/>
      <c r="E32" s="173"/>
      <c r="F32" s="174"/>
      <c r="G32" s="174"/>
      <c r="H32" s="175"/>
      <c r="I32" s="176"/>
      <c r="J32" s="177">
        <v>2E-3</v>
      </c>
      <c r="K32" s="178">
        <v>2E-3</v>
      </c>
      <c r="L32" s="179"/>
      <c r="M32" s="177">
        <v>2E-3</v>
      </c>
      <c r="N32" s="178">
        <v>2E-3</v>
      </c>
      <c r="O32" s="176"/>
      <c r="P32" s="177">
        <v>3.0000000000000001E-3</v>
      </c>
      <c r="Q32" s="178">
        <v>2E-3</v>
      </c>
      <c r="R32" s="176"/>
      <c r="S32" s="180">
        <v>3.0000000000000001E-3</v>
      </c>
      <c r="T32" s="178">
        <v>2E-3</v>
      </c>
    </row>
    <row r="33" spans="1:21" s="181" customFormat="1" ht="14.25" customHeight="1">
      <c r="A33" s="11"/>
      <c r="B33" s="11"/>
      <c r="C33" s="171" t="s">
        <v>128</v>
      </c>
      <c r="D33" s="172"/>
      <c r="E33" s="173"/>
      <c r="F33" s="174"/>
      <c r="G33" s="174"/>
      <c r="H33" s="175"/>
      <c r="I33" s="176"/>
      <c r="J33" s="177">
        <v>1.4E-2</v>
      </c>
      <c r="K33" s="178">
        <v>1.2999999999999999E-2</v>
      </c>
      <c r="L33" s="179"/>
      <c r="M33" s="177">
        <v>0.02</v>
      </c>
      <c r="N33" s="180">
        <v>0.02</v>
      </c>
      <c r="O33" s="176"/>
      <c r="P33" s="177">
        <v>2.1000000000000001E-2</v>
      </c>
      <c r="Q33" s="178">
        <v>2.1999999999999999E-2</v>
      </c>
      <c r="R33" s="176"/>
      <c r="S33" s="180">
        <v>1.9E-2</v>
      </c>
      <c r="T33" s="178">
        <v>1.9E-2</v>
      </c>
    </row>
    <row r="34" spans="1:21" s="181" customFormat="1" ht="14.25" customHeight="1">
      <c r="A34" s="11"/>
      <c r="B34" s="11"/>
      <c r="C34" s="171" t="s">
        <v>129</v>
      </c>
      <c r="D34" s="172"/>
      <c r="E34" s="173">
        <v>48.7</v>
      </c>
      <c r="F34" s="174">
        <v>65</v>
      </c>
      <c r="G34" s="174"/>
      <c r="H34" s="175"/>
      <c r="I34" s="176"/>
      <c r="J34" s="177">
        <v>1.843</v>
      </c>
      <c r="K34" s="178">
        <v>1.738</v>
      </c>
      <c r="L34" s="179"/>
      <c r="M34" s="177">
        <v>1.966</v>
      </c>
      <c r="N34" s="180">
        <v>1.748</v>
      </c>
      <c r="O34" s="176"/>
      <c r="P34" s="177">
        <v>1.7050000000000001</v>
      </c>
      <c r="Q34" s="178">
        <v>1.7989999999999999</v>
      </c>
      <c r="R34" s="176"/>
      <c r="S34" s="180">
        <v>2.2120000000000002</v>
      </c>
      <c r="T34" s="178">
        <v>2.137</v>
      </c>
    </row>
    <row r="35" spans="1:21" s="181" customFormat="1" ht="14.25" customHeight="1">
      <c r="A35" s="11"/>
      <c r="B35" s="11"/>
      <c r="C35" s="171" t="s">
        <v>130</v>
      </c>
      <c r="D35" s="172"/>
      <c r="E35" s="173">
        <v>48.7</v>
      </c>
      <c r="F35" s="174">
        <v>65</v>
      </c>
      <c r="G35" s="174"/>
      <c r="H35" s="175"/>
      <c r="I35" s="176"/>
      <c r="J35" s="177">
        <v>2E-3</v>
      </c>
      <c r="K35" s="178">
        <v>8.0000000000000002E-3</v>
      </c>
      <c r="L35" s="179"/>
      <c r="M35" s="177">
        <v>2E-3</v>
      </c>
      <c r="N35" s="180">
        <v>8.0000000000000002E-3</v>
      </c>
      <c r="O35" s="176"/>
      <c r="P35" s="177">
        <v>2E-3</v>
      </c>
      <c r="Q35" s="178">
        <v>8.0000000000000002E-3</v>
      </c>
      <c r="R35" s="176"/>
      <c r="S35" s="180">
        <v>2E-3</v>
      </c>
      <c r="T35" s="178">
        <v>8.0000000000000002E-3</v>
      </c>
    </row>
    <row r="36" spans="1:21" s="181" customFormat="1" ht="14.25" customHeight="1">
      <c r="A36" s="11"/>
      <c r="B36" s="11"/>
      <c r="C36" s="171" t="s">
        <v>131</v>
      </c>
      <c r="D36" s="172"/>
      <c r="E36" s="173"/>
      <c r="F36" s="174"/>
      <c r="G36" s="174"/>
      <c r="H36" s="175"/>
      <c r="I36" s="176"/>
      <c r="J36" s="177">
        <v>1.2E-2</v>
      </c>
      <c r="K36" s="178">
        <v>0.01</v>
      </c>
      <c r="L36" s="179"/>
      <c r="M36" s="177">
        <v>1.2E-2</v>
      </c>
      <c r="N36" s="180">
        <v>0.01</v>
      </c>
      <c r="O36" s="176"/>
      <c r="P36" s="177">
        <v>1.2E-2</v>
      </c>
      <c r="Q36" s="178">
        <v>0.01</v>
      </c>
      <c r="R36" s="176"/>
      <c r="S36" s="176">
        <v>1.2E-2</v>
      </c>
      <c r="T36" s="177">
        <v>8.9999999999999993E-3</v>
      </c>
    </row>
    <row r="37" spans="1:21" s="181" customFormat="1" ht="14.25" customHeight="1">
      <c r="A37" s="11"/>
      <c r="B37" s="11"/>
      <c r="C37" s="171" t="s">
        <v>132</v>
      </c>
      <c r="D37" s="172"/>
      <c r="E37" s="173"/>
      <c r="F37" s="174"/>
      <c r="G37" s="174"/>
      <c r="H37" s="175"/>
      <c r="I37" s="176"/>
      <c r="J37" s="455">
        <v>0.02</v>
      </c>
      <c r="K37" s="455"/>
      <c r="L37" s="455"/>
      <c r="M37" s="455">
        <v>0.02</v>
      </c>
      <c r="N37" s="455"/>
      <c r="O37" s="455"/>
      <c r="P37" s="455">
        <v>0.02</v>
      </c>
      <c r="Q37" s="455"/>
      <c r="R37" s="455"/>
      <c r="S37" s="455">
        <v>0.02</v>
      </c>
      <c r="T37" s="178"/>
    </row>
    <row r="38" spans="1:21" s="181" customFormat="1" ht="14.25" customHeight="1">
      <c r="A38" s="11"/>
      <c r="B38" s="11"/>
      <c r="C38" s="171" t="s">
        <v>133</v>
      </c>
      <c r="D38" s="172"/>
      <c r="E38" s="173">
        <v>48.7</v>
      </c>
      <c r="F38" s="174">
        <v>65</v>
      </c>
      <c r="G38" s="174"/>
      <c r="H38" s="175"/>
      <c r="I38" s="176"/>
      <c r="J38" s="177">
        <v>0.121</v>
      </c>
      <c r="K38" s="178">
        <v>7.4999999999999997E-2</v>
      </c>
      <c r="L38" s="179"/>
      <c r="M38" s="177">
        <v>8.3000000000000004E-2</v>
      </c>
      <c r="N38" s="180">
        <v>0.12</v>
      </c>
      <c r="O38" s="176"/>
      <c r="P38" s="177">
        <v>0.08</v>
      </c>
      <c r="Q38" s="178">
        <v>0.114</v>
      </c>
      <c r="R38" s="176"/>
      <c r="S38" s="180">
        <v>7.8E-2</v>
      </c>
      <c r="T38" s="178">
        <v>0.111</v>
      </c>
    </row>
    <row r="39" spans="1:21" s="181" customFormat="1" ht="14.25" customHeight="1">
      <c r="A39" s="11"/>
      <c r="B39" s="11"/>
      <c r="C39" s="171" t="s">
        <v>134</v>
      </c>
      <c r="D39" s="172"/>
      <c r="E39" s="173">
        <v>48.7</v>
      </c>
      <c r="F39" s="174">
        <v>65</v>
      </c>
      <c r="G39" s="174"/>
      <c r="H39" s="175"/>
      <c r="I39" s="176"/>
      <c r="J39" s="177">
        <v>1.2999999999999999E-2</v>
      </c>
      <c r="K39" s="178">
        <v>0.74099999999999999</v>
      </c>
      <c r="L39" s="179"/>
      <c r="M39" s="177">
        <v>0.86599999999999999</v>
      </c>
      <c r="N39" s="180">
        <v>0.746</v>
      </c>
      <c r="O39" s="176"/>
      <c r="P39" s="177">
        <v>0.86799999999999999</v>
      </c>
      <c r="Q39" s="178">
        <v>0.76400000000000001</v>
      </c>
      <c r="R39" s="176"/>
      <c r="S39" s="180">
        <v>0.88800000000000001</v>
      </c>
      <c r="T39" s="178">
        <v>0.75700000000000001</v>
      </c>
    </row>
    <row r="40" spans="1:21" s="181" customFormat="1" ht="14.25" customHeight="1">
      <c r="A40" s="11"/>
      <c r="B40" s="11"/>
      <c r="C40" s="171" t="s">
        <v>135</v>
      </c>
      <c r="D40" s="172"/>
      <c r="E40" s="173"/>
      <c r="F40" s="174"/>
      <c r="G40" s="174"/>
      <c r="H40" s="175"/>
      <c r="I40" s="176"/>
      <c r="J40" s="177">
        <v>7.9000000000000001E-2</v>
      </c>
      <c r="K40" s="178">
        <v>0.11</v>
      </c>
      <c r="L40" s="179"/>
      <c r="M40" s="177">
        <v>7.8E-2</v>
      </c>
      <c r="N40" s="180">
        <v>0.109</v>
      </c>
      <c r="O40" s="176"/>
      <c r="P40" s="177">
        <v>7.6999999999999999E-2</v>
      </c>
      <c r="Q40" s="178">
        <v>0.109</v>
      </c>
      <c r="R40" s="176"/>
      <c r="S40" s="180">
        <v>7.8E-2</v>
      </c>
      <c r="T40" s="178">
        <v>0.11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458"/>
      <c r="K41" s="459"/>
      <c r="L41" s="460"/>
      <c r="M41" s="458"/>
      <c r="N41" s="461"/>
      <c r="O41" s="106"/>
      <c r="P41" s="458"/>
      <c r="Q41" s="459"/>
      <c r="R41" s="106"/>
      <c r="S41" s="461"/>
      <c r="T41" s="459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3.3E-3</v>
      </c>
      <c r="J62" s="449" t="s">
        <v>63</v>
      </c>
      <c r="K62" s="450">
        <f>ROUND((V8^2+W8^2)*[1]АРЭС!$I$8/([1]АРЭС!$C$8*100),4)</f>
        <v>0.1076</v>
      </c>
      <c r="L62" s="451">
        <f>ROUND((X8^2+Y8^2)*[1]АРЭС!$F$8/[1]АРЭС!$C$8^2,4)</f>
        <v>3.3999999999999998E-3</v>
      </c>
      <c r="M62" s="449" t="s">
        <v>63</v>
      </c>
      <c r="N62" s="450">
        <f>ROUND((X8^2+Y8^2)*[1]АРЭС!$I$8/([1]АРЭС!$C$8*100),4)</f>
        <v>0.11020000000000001</v>
      </c>
      <c r="O62" s="451">
        <f>ROUND((Z8^2+AA8^2)*[1]АРЭС!$F$8/[1]АРЭС!$C$8^2,4)</f>
        <v>2.8999999999999998E-3</v>
      </c>
      <c r="P62" s="449" t="s">
        <v>63</v>
      </c>
      <c r="Q62" s="450">
        <f>ROUND((Z8^2+AA8^2)*[1]АРЭС!$I$8/([1]АРЭС!$C$8*100),4)</f>
        <v>9.2700000000000005E-2</v>
      </c>
      <c r="R62" s="451">
        <f>ROUND((AB8^2+AC8^2)*[1]АРЭС!$F$8/[1]АРЭС!$C$8^2,4)</f>
        <v>3.7000000000000002E-3</v>
      </c>
      <c r="S62" s="449" t="s">
        <v>63</v>
      </c>
      <c r="T62" s="450">
        <f>ROUND((AB8^2+AC8^2)*[1]АРЭС!$I$8/([1]АРЭС!$C$8*100),4)</f>
        <v>0.121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1.03E-2</v>
      </c>
      <c r="L63" s="451">
        <f>ROUND((X12^2+Y12^2)*[1]АРЭС!$F$9/[1]АРЭС!$C$9^2,4)</f>
        <v>2.9999999999999997E-4</v>
      </c>
      <c r="M63" s="449" t="s">
        <v>63</v>
      </c>
      <c r="N63" s="450">
        <f>ROUND((X12^2+Y12^2)*[1]АРЭС!$I$9/([1]АРЭС!$C$9*100),4)</f>
        <v>9.1000000000000004E-3</v>
      </c>
      <c r="O63" s="451">
        <f>ROUND((Z12^2+AA12^2)*[1]АРЭС!$F$9/[1]АРЭС!$C$9^2,4)</f>
        <v>2.9999999999999997E-4</v>
      </c>
      <c r="P63" s="449" t="s">
        <v>63</v>
      </c>
      <c r="Q63" s="450">
        <f>ROUND((Z12^2+AA12^2)*[1]АРЭС!$I$9/([1]АРЭС!$C$9*100),4)</f>
        <v>9.1999999999999998E-3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9.2999999999999992E-3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3.1332999999999998</v>
      </c>
      <c r="J66" s="279" t="s">
        <v>63</v>
      </c>
      <c r="K66" s="280">
        <f>K62+W8+W7+H7</f>
        <v>2.8016000000000001</v>
      </c>
      <c r="L66" s="278">
        <f>L62+X8+X7+H6</f>
        <v>3.1894</v>
      </c>
      <c r="M66" s="279" t="s">
        <v>63</v>
      </c>
      <c r="N66" s="281">
        <f>N62+Y8+Y7+H7</f>
        <v>2.8111999999999999</v>
      </c>
      <c r="O66" s="282">
        <f>O62+Z8+Z7+H6</f>
        <v>2.8008999999999999</v>
      </c>
      <c r="P66" s="279" t="s">
        <v>63</v>
      </c>
      <c r="Q66" s="280">
        <f>Q62+AA8+AA7+H7</f>
        <v>2.7327000000000004</v>
      </c>
      <c r="R66" s="278">
        <f>R62+AB8+AB7+H6</f>
        <v>3.2836999999999996</v>
      </c>
      <c r="S66" s="279" t="s">
        <v>63</v>
      </c>
      <c r="T66" s="281">
        <f>T62+AC8+AC7+H7</f>
        <v>3.0130000000000003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1.1402999999999999</v>
      </c>
      <c r="J67" s="267" t="s">
        <v>63</v>
      </c>
      <c r="K67" s="289">
        <f>K63+W12+W11+H11</f>
        <v>0.70330000000000004</v>
      </c>
      <c r="L67" s="290">
        <f>L63+X12+X11+H10</f>
        <v>1.0772999999999999</v>
      </c>
      <c r="M67" s="267" t="s">
        <v>63</v>
      </c>
      <c r="N67" s="291">
        <f>N63+Y12+Y11+H11</f>
        <v>0.66410000000000002</v>
      </c>
      <c r="O67" s="289">
        <f>O63+Z12+Z11+H10</f>
        <v>1.0802999999999998</v>
      </c>
      <c r="P67" s="267" t="s">
        <v>63</v>
      </c>
      <c r="Q67" s="289">
        <f>Q63+AA12+AA11+H11</f>
        <v>0.67820000000000003</v>
      </c>
      <c r="R67" s="290">
        <f>R63+AB12+AB11+H10</f>
        <v>1.0952999999999999</v>
      </c>
      <c r="S67" s="267" t="s">
        <v>63</v>
      </c>
      <c r="T67" s="291">
        <f>T63+AC12+AC11+H11</f>
        <v>0.6653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4.2736000000000001</v>
      </c>
      <c r="J70" s="304" t="s">
        <v>63</v>
      </c>
      <c r="K70" s="305">
        <f>K66+K67</f>
        <v>3.5049000000000001</v>
      </c>
      <c r="L70" s="303">
        <f>L66+L67</f>
        <v>4.2667000000000002</v>
      </c>
      <c r="M70" s="304" t="s">
        <v>63</v>
      </c>
      <c r="N70" s="305">
        <f>N66+N67</f>
        <v>3.4752999999999998</v>
      </c>
      <c r="O70" s="303">
        <f>O66+O67</f>
        <v>3.8811999999999998</v>
      </c>
      <c r="P70" s="304" t="s">
        <v>63</v>
      </c>
      <c r="Q70" s="305">
        <f>Q66+Q67</f>
        <v>3.4109000000000003</v>
      </c>
      <c r="R70" s="303">
        <f>R66+R67</f>
        <v>4.3789999999999996</v>
      </c>
      <c r="S70" s="304" t="s">
        <v>63</v>
      </c>
      <c r="T70" s="305">
        <f>T66+T67</f>
        <v>3.6783000000000001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AD32" sqref="AD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85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3.17</v>
      </c>
      <c r="K8" s="327">
        <v>3.9060000000000001</v>
      </c>
      <c r="L8" s="328"/>
      <c r="M8" s="61">
        <v>3.0710000000000002</v>
      </c>
      <c r="N8" s="327">
        <v>2.536</v>
      </c>
      <c r="O8" s="329"/>
      <c r="P8" s="61">
        <v>2.9020000000000001</v>
      </c>
      <c r="Q8" s="327">
        <v>2.3570000000000002</v>
      </c>
      <c r="R8" s="329"/>
      <c r="S8" s="330">
        <v>2.8279999999999998</v>
      </c>
      <c r="T8" s="62">
        <v>2.2719999999999998</v>
      </c>
      <c r="U8" t="s">
        <v>121</v>
      </c>
      <c r="V8" s="418">
        <f>IF(I8&gt;0,ROUND(I8*$I$57*$K$58*SQRT(3)/1000,3),J8)</f>
        <v>3.17</v>
      </c>
      <c r="W8" s="419">
        <f>IF(K8&gt;0,K8,ROUND(V8*$F$53,3))</f>
        <v>3.9060000000000001</v>
      </c>
      <c r="X8" s="418">
        <f>IF(L8&gt;0,ROUND(L8*$L$57*$N$58*SQRT(3)/1000,3),M8)</f>
        <v>3.0710000000000002</v>
      </c>
      <c r="Y8" s="419">
        <f>IF(N8&gt;0,N8,ROUND(X8*$F$53,3))</f>
        <v>2.536</v>
      </c>
      <c r="Z8" s="418">
        <f>IF(O8&gt;0,ROUND(O8*$O$57*$Q$58*SQRT(3)/1000,3),P8)</f>
        <v>2.9020000000000001</v>
      </c>
      <c r="AA8" s="419">
        <f>IF(Q8&gt;0,Q8,ROUND(Z8*$F$53,3))</f>
        <v>2.3570000000000002</v>
      </c>
      <c r="AB8" s="418">
        <f>IF(R8&gt;0,ROUND(R8*$R$57*$T$58*SQRT(3)/1000,3),S8)</f>
        <v>2.8279999999999998</v>
      </c>
      <c r="AC8" s="68">
        <f>IF(T8&gt;0,T8,ROUND(AB8*$F$53,3))</f>
        <v>2.2719999999999998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76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6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5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1.1559999999999999</v>
      </c>
      <c r="K12" s="327">
        <v>0.56200000000000006</v>
      </c>
      <c r="L12" s="328"/>
      <c r="M12" s="61">
        <v>1.1559999999999999</v>
      </c>
      <c r="N12" s="327">
        <v>0.57899999999999996</v>
      </c>
      <c r="O12" s="329"/>
      <c r="P12" s="61">
        <v>1.1319999999999999</v>
      </c>
      <c r="Q12" s="327">
        <v>0.56100000000000005</v>
      </c>
      <c r="R12" s="329"/>
      <c r="S12" s="330">
        <v>1.117</v>
      </c>
      <c r="T12" s="327">
        <v>0.54600000000000004</v>
      </c>
      <c r="U12" t="s">
        <v>121</v>
      </c>
      <c r="V12" s="418">
        <f>IF(I12&gt;0,ROUND(I12*$K$57*$K$59*SQRT(3)/1000,3),J12)</f>
        <v>1.1559999999999999</v>
      </c>
      <c r="W12" s="419">
        <f>IF(K12&gt;0,K12,ROUND(V12*$F$54,3))</f>
        <v>0.56200000000000006</v>
      </c>
      <c r="X12" s="418">
        <f>IF(L12&gt;0,ROUND(L12*$N$57*$N$59*SQRT(3)/1000,3),M12)</f>
        <v>1.1559999999999999</v>
      </c>
      <c r="Y12" s="419">
        <f>IF(N12&gt;0,N12,ROUND(X12*$F$54,3))</f>
        <v>0.57899999999999996</v>
      </c>
      <c r="Z12" s="418">
        <f>IF(O12&gt;0,ROUND(O12*$Q$57*$Q$59*SQRT(3)/1000,3),P12)</f>
        <v>1.1319999999999999</v>
      </c>
      <c r="AA12" s="419">
        <f>IF(Q12&gt;0,Q12,ROUND(Z12*$F$54,3))</f>
        <v>0.56100000000000005</v>
      </c>
      <c r="AB12" s="418">
        <f>IF(R12&gt;0,ROUND(R12*$T$57*$T$59*SQRT(3)/1000,3),S12)</f>
        <v>1.117</v>
      </c>
      <c r="AC12" s="419">
        <f>IF(T12&gt;0,T12,ROUND(AB12*$F$54,3))</f>
        <v>0.54600000000000004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76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97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59"/>
      <c r="N16" s="365"/>
      <c r="O16" s="364"/>
      <c r="P16" s="359"/>
      <c r="Q16" s="360"/>
      <c r="R16" s="364"/>
      <c r="S16" s="365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12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97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12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97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140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4.3259999999999996</v>
      </c>
      <c r="K24" s="149">
        <f t="shared" ref="K24:T24" si="0">K8+K12</f>
        <v>4.468</v>
      </c>
      <c r="L24" s="149"/>
      <c r="M24" s="149">
        <f t="shared" si="0"/>
        <v>4.2270000000000003</v>
      </c>
      <c r="N24" s="149">
        <f t="shared" si="0"/>
        <v>3.1150000000000002</v>
      </c>
      <c r="O24" s="149"/>
      <c r="P24" s="149">
        <f t="shared" si="0"/>
        <v>4.0339999999999998</v>
      </c>
      <c r="Q24" s="149">
        <f t="shared" si="0"/>
        <v>2.9180000000000001</v>
      </c>
      <c r="R24" s="149"/>
      <c r="S24" s="149">
        <f t="shared" si="0"/>
        <v>3.9449999999999998</v>
      </c>
      <c r="T24" s="149">
        <f t="shared" si="0"/>
        <v>2.8179999999999996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53" t="s">
        <v>122</v>
      </c>
      <c r="D27" s="454"/>
      <c r="E27" s="425">
        <v>48.7</v>
      </c>
      <c r="F27" s="426">
        <v>65</v>
      </c>
      <c r="G27" s="426"/>
      <c r="H27" s="427"/>
      <c r="I27" s="428"/>
      <c r="J27" s="429">
        <v>0.29399999999999998</v>
      </c>
      <c r="K27" s="430">
        <v>0.185</v>
      </c>
      <c r="L27" s="431"/>
      <c r="M27" s="429">
        <v>0.29399999999999998</v>
      </c>
      <c r="N27" s="432">
        <v>0.186</v>
      </c>
      <c r="O27" s="428"/>
      <c r="P27" s="429">
        <v>0.29399999999999998</v>
      </c>
      <c r="Q27" s="430">
        <v>0.187</v>
      </c>
      <c r="R27" s="428"/>
      <c r="S27" s="432">
        <v>0.29399999999999998</v>
      </c>
      <c r="T27" s="430">
        <v>0.188</v>
      </c>
    </row>
    <row r="28" spans="1:20" s="181" customFormat="1" ht="14.25" customHeight="1">
      <c r="A28" s="11"/>
      <c r="B28" s="11"/>
      <c r="C28" s="171" t="s">
        <v>123</v>
      </c>
      <c r="D28" s="172"/>
      <c r="E28" s="173"/>
      <c r="F28" s="174"/>
      <c r="G28" s="174"/>
      <c r="H28" s="175"/>
      <c r="I28" s="176"/>
      <c r="J28" s="455">
        <v>0.40699999999999997</v>
      </c>
      <c r="K28" s="455"/>
      <c r="L28" s="455"/>
      <c r="M28" s="455">
        <v>0.40699999999999997</v>
      </c>
      <c r="N28" s="455"/>
      <c r="O28" s="455"/>
      <c r="P28" s="455">
        <v>0.40699999999999997</v>
      </c>
      <c r="Q28" s="455"/>
      <c r="R28" s="455"/>
      <c r="S28" s="455">
        <v>0.40699999999999997</v>
      </c>
      <c r="T28" s="178"/>
    </row>
    <row r="29" spans="1:20" s="181" customFormat="1" ht="14.25" customHeight="1">
      <c r="A29" s="11"/>
      <c r="B29" s="11"/>
      <c r="C29" s="171" t="s">
        <v>124</v>
      </c>
      <c r="D29" s="172"/>
      <c r="E29" s="173">
        <v>48.7</v>
      </c>
      <c r="F29" s="174">
        <v>65</v>
      </c>
      <c r="G29" s="174"/>
      <c r="H29" s="175"/>
      <c r="I29" s="176"/>
      <c r="J29" s="177">
        <v>0.16800000000000001</v>
      </c>
      <c r="K29" s="178">
        <v>0.30099999999999999</v>
      </c>
      <c r="L29" s="179"/>
      <c r="M29" s="177">
        <v>0.104</v>
      </c>
      <c r="N29" s="180">
        <v>0.23300000000000001</v>
      </c>
      <c r="O29" s="176"/>
      <c r="P29" s="177">
        <v>4.5999999999999999E-2</v>
      </c>
      <c r="Q29" s="178">
        <v>9.6000000000000002E-2</v>
      </c>
      <c r="R29" s="176"/>
      <c r="S29" s="180">
        <v>1.9E-2</v>
      </c>
      <c r="T29" s="178">
        <v>3.5000000000000003E-2</v>
      </c>
    </row>
    <row r="30" spans="1:20" s="181" customFormat="1" ht="14.25" customHeight="1">
      <c r="A30" s="11"/>
      <c r="B30" s="11"/>
      <c r="C30" s="171" t="s">
        <v>125</v>
      </c>
      <c r="D30" s="172"/>
      <c r="E30" s="173"/>
      <c r="F30" s="174"/>
      <c r="G30" s="174"/>
      <c r="H30" s="175"/>
      <c r="I30" s="176"/>
      <c r="J30" s="177">
        <v>1.4E-2</v>
      </c>
      <c r="K30" s="178">
        <v>0.01</v>
      </c>
      <c r="L30" s="179"/>
      <c r="M30" s="177">
        <v>1.2999999999999999E-2</v>
      </c>
      <c r="N30" s="180">
        <v>1.0999999999999999E-2</v>
      </c>
      <c r="O30" s="176"/>
      <c r="P30" s="177">
        <v>1.4E-2</v>
      </c>
      <c r="Q30" s="178">
        <v>0.01</v>
      </c>
      <c r="R30" s="176"/>
      <c r="S30" s="180">
        <v>1.2999999999999999E-2</v>
      </c>
      <c r="T30" s="178">
        <v>1.0999999999999999E-2</v>
      </c>
    </row>
    <row r="31" spans="1:20" s="181" customFormat="1" ht="14.25" customHeight="1">
      <c r="A31" s="11"/>
      <c r="B31" s="11"/>
      <c r="C31" s="171" t="s">
        <v>126</v>
      </c>
      <c r="D31" s="172"/>
      <c r="E31" s="173"/>
      <c r="F31" s="174"/>
      <c r="G31" s="174"/>
      <c r="H31" s="175"/>
      <c r="I31" s="176"/>
      <c r="J31" s="177">
        <v>7.1999999999999995E-2</v>
      </c>
      <c r="K31" s="178">
        <v>4.2999999999999997E-2</v>
      </c>
      <c r="L31" s="179"/>
      <c r="M31" s="177">
        <v>6.6000000000000003E-2</v>
      </c>
      <c r="N31" s="180">
        <v>4.1000000000000002E-2</v>
      </c>
      <c r="O31" s="176"/>
      <c r="P31" s="177">
        <v>6.5000000000000002E-2</v>
      </c>
      <c r="Q31" s="178">
        <v>4.2000000000000003E-2</v>
      </c>
      <c r="R31" s="176"/>
      <c r="S31" s="180">
        <v>5.6000000000000001E-2</v>
      </c>
      <c r="T31" s="178">
        <v>4.2999999999999997E-2</v>
      </c>
    </row>
    <row r="32" spans="1:20" s="181" customFormat="1" ht="14.25" customHeight="1">
      <c r="A32" s="11"/>
      <c r="B32" s="11"/>
      <c r="C32" s="171" t="s">
        <v>127</v>
      </c>
      <c r="D32" s="172"/>
      <c r="E32" s="173"/>
      <c r="F32" s="174"/>
      <c r="G32" s="174"/>
      <c r="H32" s="175"/>
      <c r="I32" s="176"/>
      <c r="J32" s="177">
        <v>3.0000000000000001E-3</v>
      </c>
      <c r="K32" s="178">
        <v>2E-3</v>
      </c>
      <c r="L32" s="179"/>
      <c r="M32" s="177">
        <v>2E-3</v>
      </c>
      <c r="N32" s="180">
        <v>2E-3</v>
      </c>
      <c r="O32" s="176"/>
      <c r="P32" s="177">
        <v>1E-3</v>
      </c>
      <c r="Q32" s="178">
        <v>2E-3</v>
      </c>
      <c r="R32" s="176"/>
      <c r="S32" s="180">
        <v>1E-3</v>
      </c>
      <c r="T32" s="178">
        <v>2E-3</v>
      </c>
    </row>
    <row r="33" spans="1:21" s="181" customFormat="1" ht="14.25" customHeight="1">
      <c r="A33" s="11"/>
      <c r="B33" s="11"/>
      <c r="C33" s="171" t="s">
        <v>128</v>
      </c>
      <c r="D33" s="172"/>
      <c r="E33" s="173"/>
      <c r="F33" s="174"/>
      <c r="G33" s="174"/>
      <c r="H33" s="175"/>
      <c r="I33" s="176"/>
      <c r="J33" s="177">
        <v>1.6E-2</v>
      </c>
      <c r="K33" s="178">
        <v>2.5999999999999999E-2</v>
      </c>
      <c r="L33" s="179"/>
      <c r="M33" s="177">
        <v>1.7000000000000001E-2</v>
      </c>
      <c r="N33" s="180">
        <v>1.7999999999999999E-2</v>
      </c>
      <c r="O33" s="176"/>
      <c r="P33" s="177">
        <v>1.7999999999999999E-2</v>
      </c>
      <c r="Q33" s="178">
        <v>0.02</v>
      </c>
      <c r="R33" s="176"/>
      <c r="S33" s="180">
        <v>1.9E-2</v>
      </c>
      <c r="T33" s="178">
        <v>1.9E-2</v>
      </c>
    </row>
    <row r="34" spans="1:21" s="181" customFormat="1" ht="14.25" customHeight="1">
      <c r="A34" s="11"/>
      <c r="B34" s="11"/>
      <c r="C34" s="171" t="s">
        <v>129</v>
      </c>
      <c r="D34" s="172"/>
      <c r="E34" s="173">
        <v>48.7</v>
      </c>
      <c r="F34" s="174">
        <v>65</v>
      </c>
      <c r="G34" s="174"/>
      <c r="H34" s="175"/>
      <c r="I34" s="176"/>
      <c r="J34" s="177">
        <v>2.2629999999999999</v>
      </c>
      <c r="K34" s="178">
        <v>2.16</v>
      </c>
      <c r="L34" s="179"/>
      <c r="M34" s="177">
        <v>2.2370000000000001</v>
      </c>
      <c r="N34" s="180">
        <v>2.1800000000000002</v>
      </c>
      <c r="O34" s="176"/>
      <c r="P34" s="177">
        <v>2.113</v>
      </c>
      <c r="Q34" s="178">
        <v>2.1419999999999999</v>
      </c>
      <c r="R34" s="176"/>
      <c r="S34" s="180">
        <v>2.0640000000000001</v>
      </c>
      <c r="T34" s="178">
        <v>2.1190000000000002</v>
      </c>
    </row>
    <row r="35" spans="1:21" s="181" customFormat="1" ht="14.25" customHeight="1">
      <c r="A35" s="11"/>
      <c r="B35" s="11"/>
      <c r="C35" s="171" t="s">
        <v>130</v>
      </c>
      <c r="D35" s="172"/>
      <c r="E35" s="173">
        <v>48.7</v>
      </c>
      <c r="F35" s="174">
        <v>65</v>
      </c>
      <c r="G35" s="174"/>
      <c r="H35" s="175"/>
      <c r="I35" s="176"/>
      <c r="J35" s="177">
        <v>2E-3</v>
      </c>
      <c r="K35" s="178">
        <v>8.0000000000000002E-3</v>
      </c>
      <c r="L35" s="179"/>
      <c r="M35" s="177">
        <v>2E-3</v>
      </c>
      <c r="N35" s="180">
        <v>8.0000000000000002E-3</v>
      </c>
      <c r="O35" s="176"/>
      <c r="P35" s="177">
        <v>3.0000000000000001E-3</v>
      </c>
      <c r="Q35" s="178">
        <v>8.9999999999999993E-3</v>
      </c>
      <c r="R35" s="176"/>
      <c r="S35" s="180">
        <v>3.0000000000000001E-3</v>
      </c>
      <c r="T35" s="178">
        <v>8.9999999999999993E-3</v>
      </c>
    </row>
    <row r="36" spans="1:21" s="181" customFormat="1" ht="14.25" customHeight="1">
      <c r="A36" s="11"/>
      <c r="B36" s="11"/>
      <c r="C36" s="171" t="s">
        <v>131</v>
      </c>
      <c r="D36" s="172"/>
      <c r="E36" s="173"/>
      <c r="F36" s="174"/>
      <c r="G36" s="174"/>
      <c r="H36" s="175"/>
      <c r="I36" s="176"/>
      <c r="J36" s="177">
        <v>1.2E-2</v>
      </c>
      <c r="K36" s="178">
        <v>8.9999999999999993E-3</v>
      </c>
      <c r="L36" s="179"/>
      <c r="M36" s="177">
        <v>1.2E-2</v>
      </c>
      <c r="N36" s="180">
        <v>8.9999999999999993E-3</v>
      </c>
      <c r="O36" s="176"/>
      <c r="P36" s="177">
        <v>1.2E-2</v>
      </c>
      <c r="Q36" s="178">
        <v>0.01</v>
      </c>
      <c r="R36" s="176"/>
      <c r="S36" s="180">
        <v>1.2E-2</v>
      </c>
      <c r="T36" s="178">
        <v>0.01</v>
      </c>
    </row>
    <row r="37" spans="1:21" s="181" customFormat="1" ht="14.25" customHeight="1">
      <c r="A37" s="11"/>
      <c r="B37" s="11"/>
      <c r="C37" s="171" t="s">
        <v>132</v>
      </c>
      <c r="D37" s="172"/>
      <c r="E37" s="173"/>
      <c r="F37" s="174"/>
      <c r="G37" s="174"/>
      <c r="H37" s="175"/>
      <c r="I37" s="176"/>
      <c r="J37" s="455">
        <v>0.02</v>
      </c>
      <c r="K37" s="455"/>
      <c r="L37" s="455"/>
      <c r="M37" s="455">
        <v>0.02</v>
      </c>
      <c r="N37" s="455"/>
      <c r="O37" s="455"/>
      <c r="P37" s="455">
        <v>2.1000000000000001E-2</v>
      </c>
      <c r="Q37" s="455"/>
      <c r="R37" s="455"/>
      <c r="S37" s="455">
        <v>2.1000000000000001E-2</v>
      </c>
      <c r="T37" s="178"/>
    </row>
    <row r="38" spans="1:21" s="181" customFormat="1" ht="14.25" customHeight="1">
      <c r="A38" s="11"/>
      <c r="B38" s="11"/>
      <c r="C38" s="171" t="s">
        <v>133</v>
      </c>
      <c r="D38" s="172"/>
      <c r="E38" s="173">
        <v>48.7</v>
      </c>
      <c r="F38" s="174">
        <v>65</v>
      </c>
      <c r="G38" s="174"/>
      <c r="H38" s="175"/>
      <c r="I38" s="176"/>
      <c r="J38" s="177">
        <v>0.109</v>
      </c>
      <c r="K38" s="178">
        <v>0.151</v>
      </c>
      <c r="L38" s="179"/>
      <c r="M38" s="177">
        <v>0.127</v>
      </c>
      <c r="N38" s="180">
        <v>0.17199999999999999</v>
      </c>
      <c r="O38" s="176"/>
      <c r="P38" s="177">
        <v>0.128</v>
      </c>
      <c r="Q38" s="178">
        <v>0.17799999999999999</v>
      </c>
      <c r="R38" s="176"/>
      <c r="S38" s="180">
        <v>0.12</v>
      </c>
      <c r="T38" s="178">
        <v>0.16600000000000001</v>
      </c>
    </row>
    <row r="39" spans="1:21" s="181" customFormat="1" ht="14.25" customHeight="1">
      <c r="A39" s="11"/>
      <c r="B39" s="11"/>
      <c r="C39" s="171" t="s">
        <v>134</v>
      </c>
      <c r="D39" s="172"/>
      <c r="E39" s="173">
        <v>48.7</v>
      </c>
      <c r="F39" s="174">
        <v>65</v>
      </c>
      <c r="G39" s="174"/>
      <c r="H39" s="175"/>
      <c r="I39" s="176"/>
      <c r="J39" s="177">
        <v>0.90500000000000003</v>
      </c>
      <c r="K39" s="178">
        <v>0.77900000000000003</v>
      </c>
      <c r="L39" s="179"/>
      <c r="M39" s="177">
        <v>0.89900000000000002</v>
      </c>
      <c r="N39" s="180">
        <v>0.78300000000000003</v>
      </c>
      <c r="O39" s="176"/>
      <c r="P39" s="177">
        <v>0.86599999999999999</v>
      </c>
      <c r="Q39" s="178">
        <v>0.76600000000000001</v>
      </c>
      <c r="R39" s="176"/>
      <c r="S39" s="180">
        <v>0.88300000000000001</v>
      </c>
      <c r="T39" s="178">
        <v>0.76500000000000001</v>
      </c>
    </row>
    <row r="40" spans="1:21" s="181" customFormat="1" ht="14.25" customHeight="1">
      <c r="A40" s="11"/>
      <c r="B40" s="11"/>
      <c r="C40" s="171" t="s">
        <v>135</v>
      </c>
      <c r="D40" s="172"/>
      <c r="E40" s="173"/>
      <c r="F40" s="174"/>
      <c r="G40" s="174"/>
      <c r="H40" s="175"/>
      <c r="I40" s="176"/>
      <c r="J40" s="177">
        <v>0.113</v>
      </c>
      <c r="K40" s="178">
        <v>0.11899999999999999</v>
      </c>
      <c r="L40" s="179"/>
      <c r="M40" s="177">
        <v>0.106</v>
      </c>
      <c r="N40" s="180">
        <v>0.115</v>
      </c>
      <c r="O40" s="176"/>
      <c r="P40" s="177">
        <v>8.8999999999999996E-2</v>
      </c>
      <c r="Q40" s="178">
        <v>0.104</v>
      </c>
      <c r="R40" s="176"/>
      <c r="S40" s="180">
        <v>8.7999999999999995E-2</v>
      </c>
      <c r="T40" s="178">
        <v>0.105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5.1999999999999998E-3</v>
      </c>
      <c r="J62" s="449" t="s">
        <v>63</v>
      </c>
      <c r="K62" s="450">
        <f>ROUND((V8^2+W8^2)*[1]АРЭС!$I$8/([1]АРЭС!$C$8*100),4)</f>
        <v>0.17</v>
      </c>
      <c r="L62" s="451">
        <f>ROUND((X8^2+Y8^2)*[1]АРЭС!$F$8/[1]АРЭС!$C$8^2,4)</f>
        <v>3.3E-3</v>
      </c>
      <c r="M62" s="449" t="s">
        <v>63</v>
      </c>
      <c r="N62" s="450">
        <f>ROUND((X8^2+Y8^2)*[1]АРЭС!$I$8/([1]АРЭС!$C$8*100),4)</f>
        <v>0.1066</v>
      </c>
      <c r="O62" s="451">
        <f>ROUND((Z8^2+AA8^2)*[1]АРЭС!$F$8/[1]АРЭС!$C$8^2,4)</f>
        <v>2.8999999999999998E-3</v>
      </c>
      <c r="P62" s="449" t="s">
        <v>63</v>
      </c>
      <c r="Q62" s="450">
        <f>ROUND((Z8^2+AA8^2)*[1]АРЭС!$I$8/([1]АРЭС!$C$8*100),4)</f>
        <v>9.3899999999999997E-2</v>
      </c>
      <c r="R62" s="451">
        <f>ROUND((AB8^2+AC8^2)*[1]АРЭС!$F$8/[1]АРЭС!$C$8^2,4)</f>
        <v>2.7000000000000001E-3</v>
      </c>
      <c r="S62" s="449" t="s">
        <v>63</v>
      </c>
      <c r="T62" s="450">
        <f>ROUND((AB8^2+AC8^2)*[1]АРЭС!$I$8/([1]АРЭС!$C$8*100),4)</f>
        <v>8.8400000000000006E-2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1.12E-2</v>
      </c>
      <c r="L63" s="451">
        <f>ROUND((X12^2+Y12^2)*[1]АРЭС!$F$9/[1]АРЭС!$C$9^2,4)</f>
        <v>2.9999999999999997E-4</v>
      </c>
      <c r="M63" s="449" t="s">
        <v>63</v>
      </c>
      <c r="N63" s="450">
        <f>ROUND((X12^2+Y12^2)*[1]АРЭС!$I$9/([1]АРЭС!$C$9*100),4)</f>
        <v>1.1299999999999999E-2</v>
      </c>
      <c r="O63" s="451">
        <f>ROUND((Z12^2+AA12^2)*[1]АРЭС!$F$9/[1]АРЭС!$C$9^2,4)</f>
        <v>2.9999999999999997E-4</v>
      </c>
      <c r="P63" s="449" t="s">
        <v>63</v>
      </c>
      <c r="Q63" s="450">
        <f>ROUND((Z12^2+AA12^2)*[1]АРЭС!$I$9/([1]АРЭС!$C$9*100),4)</f>
        <v>1.0800000000000001E-2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1.04E-2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3.2001999999999997</v>
      </c>
      <c r="J66" s="279" t="s">
        <v>63</v>
      </c>
      <c r="K66" s="280">
        <f>K62+W8+W7+H7</f>
        <v>4.2440000000000007</v>
      </c>
      <c r="L66" s="278">
        <f>L62+X8+X7+H6</f>
        <v>3.0992999999999999</v>
      </c>
      <c r="M66" s="279" t="s">
        <v>63</v>
      </c>
      <c r="N66" s="281">
        <f>N62+Y8+Y7+H7</f>
        <v>2.8106</v>
      </c>
      <c r="O66" s="282">
        <f>O62+Z8+Z7+H6</f>
        <v>2.9298999999999999</v>
      </c>
      <c r="P66" s="279" t="s">
        <v>63</v>
      </c>
      <c r="Q66" s="280">
        <f>Q62+AA8+AA7+H7</f>
        <v>2.6189000000000004</v>
      </c>
      <c r="R66" s="278">
        <f>R62+AB8+AB7+H6</f>
        <v>2.8556999999999997</v>
      </c>
      <c r="S66" s="279" t="s">
        <v>63</v>
      </c>
      <c r="T66" s="281">
        <f>T62+AC8+AC7+H7</f>
        <v>2.5284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1.1812999999999998</v>
      </c>
      <c r="J67" s="267" t="s">
        <v>63</v>
      </c>
      <c r="K67" s="289">
        <f>K63+W12+W11+H11</f>
        <v>0.74120000000000008</v>
      </c>
      <c r="L67" s="290">
        <f>L63+X12+X11+H10</f>
        <v>1.1812999999999998</v>
      </c>
      <c r="M67" s="267" t="s">
        <v>63</v>
      </c>
      <c r="N67" s="291">
        <f>N63+Y12+Y11+H11</f>
        <v>0.75829999999999997</v>
      </c>
      <c r="O67" s="289">
        <f>O63+Z12+Z11+H10</f>
        <v>1.1572999999999998</v>
      </c>
      <c r="P67" s="267" t="s">
        <v>63</v>
      </c>
      <c r="Q67" s="289">
        <f>Q63+AA12+AA11+H11</f>
        <v>0.73980000000000012</v>
      </c>
      <c r="R67" s="290">
        <f>R63+AB12+AB11+H10</f>
        <v>1.1422999999999999</v>
      </c>
      <c r="S67" s="267" t="s">
        <v>63</v>
      </c>
      <c r="T67" s="291">
        <f>T63+AC12+AC11+H11</f>
        <v>0.72440000000000004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4.3814999999999991</v>
      </c>
      <c r="J70" s="304" t="s">
        <v>63</v>
      </c>
      <c r="K70" s="305">
        <f>K66+K67</f>
        <v>4.9852000000000007</v>
      </c>
      <c r="L70" s="303">
        <f>L66+L67</f>
        <v>4.2805999999999997</v>
      </c>
      <c r="M70" s="304" t="s">
        <v>63</v>
      </c>
      <c r="N70" s="305">
        <f>N66+N67</f>
        <v>3.5689000000000002</v>
      </c>
      <c r="O70" s="303">
        <f>O66+O67</f>
        <v>4.0871999999999993</v>
      </c>
      <c r="P70" s="304" t="s">
        <v>63</v>
      </c>
      <c r="Q70" s="305">
        <f>Q66+Q67</f>
        <v>3.3587000000000007</v>
      </c>
      <c r="R70" s="303">
        <f>R66+R67</f>
        <v>3.9979999999999993</v>
      </c>
      <c r="S70" s="304" t="s">
        <v>63</v>
      </c>
      <c r="T70" s="305">
        <f>T66+T67</f>
        <v>3.2528000000000001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topLeftCell="A13" workbookViewId="0">
      <selection activeCell="T32" sqref="T32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88</v>
      </c>
      <c r="J3" s="9"/>
      <c r="K3" s="10"/>
      <c r="L3" s="8" t="s">
        <v>14</v>
      </c>
      <c r="M3" s="9"/>
      <c r="N3" s="10"/>
      <c r="O3" s="8" t="s">
        <v>89</v>
      </c>
      <c r="P3" s="9"/>
      <c r="Q3" s="10"/>
      <c r="R3" s="8" t="s">
        <v>90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  <c r="AE5" s="40" t="s">
        <v>24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85" t="s">
        <v>21</v>
      </c>
      <c r="H6" s="33">
        <f>[1]АРЭС!$E$8</f>
        <v>2.5000000000000001E-2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45" t="s">
        <v>25</v>
      </c>
      <c r="H7" s="46">
        <f>[1]АРЭС!$L$8</f>
        <v>0.16800000000000001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2.895</v>
      </c>
      <c r="K8" s="327">
        <v>2.2890000000000001</v>
      </c>
      <c r="L8" s="63"/>
      <c r="M8" s="61">
        <v>2.972</v>
      </c>
      <c r="N8" s="327">
        <v>2.3130000000000002</v>
      </c>
      <c r="O8" s="65"/>
      <c r="P8" s="61">
        <v>2.9660000000000002</v>
      </c>
      <c r="Q8" s="327">
        <v>2.3069999999999999</v>
      </c>
      <c r="R8" s="65"/>
      <c r="S8" s="330">
        <v>2.9590000000000001</v>
      </c>
      <c r="T8" s="64">
        <v>2.323</v>
      </c>
      <c r="U8" t="s">
        <v>121</v>
      </c>
      <c r="V8" s="418">
        <f>IF(I8&gt;0,ROUND(I8*$I$57*$K$58*SQRT(3)/1000,3),J8)</f>
        <v>2.895</v>
      </c>
      <c r="W8" s="419">
        <f>IF(K8&gt;0,K8,ROUND(V8*$F$53,3))</f>
        <v>2.2890000000000001</v>
      </c>
      <c r="X8" s="418">
        <f>IF(L8&gt;0,ROUND(L8*$L$57*$N$58*SQRT(3)/1000,3),M8)</f>
        <v>2.972</v>
      </c>
      <c r="Y8" s="419">
        <f>IF(N8&gt;0,N8,ROUND(X8*$F$53,3))</f>
        <v>2.3130000000000002</v>
      </c>
      <c r="Z8" s="418">
        <f>IF(O8&gt;0,ROUND(O8*$O$57*$Q$58*SQRT(3)/1000,3),P8)</f>
        <v>2.9660000000000002</v>
      </c>
      <c r="AA8" s="419">
        <f>IF(Q8&gt;0,Q8,ROUND(Z8*$F$53,3))</f>
        <v>2.3069999999999999</v>
      </c>
      <c r="AB8" s="418">
        <f>IF(R8&gt;0,ROUND(R8*$R$57*$T$58*SQRT(3)/1000,3),S8)</f>
        <v>2.9590000000000001</v>
      </c>
      <c r="AC8" s="68">
        <f>IF(T8&gt;0,T8,ROUND(AB8*$F$53,3))</f>
        <v>2.323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76"/>
      <c r="L9" s="77"/>
      <c r="M9" s="334"/>
      <c r="N9" s="78"/>
      <c r="O9" s="79"/>
      <c r="P9" s="334"/>
      <c r="Q9" s="76"/>
      <c r="R9" s="79"/>
      <c r="S9" s="337"/>
      <c r="T9" s="75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22">
        <v>7</v>
      </c>
      <c r="F10" s="323"/>
      <c r="G10" s="85" t="s">
        <v>21</v>
      </c>
      <c r="H10" s="33">
        <f>[1]АРЭС!$E$9</f>
        <v>2.5000000000000001E-2</v>
      </c>
      <c r="I10" s="34"/>
      <c r="J10" s="341"/>
      <c r="K10" s="36"/>
      <c r="L10" s="37"/>
      <c r="M10" s="341"/>
      <c r="N10" s="38"/>
      <c r="O10" s="34"/>
      <c r="P10" s="341"/>
      <c r="Q10" s="36"/>
      <c r="R10" s="34"/>
      <c r="S10" s="342"/>
      <c r="T10" s="35"/>
    </row>
    <row r="11" spans="1:31" ht="14.25" customHeight="1">
      <c r="A11" s="11"/>
      <c r="B11" s="11"/>
      <c r="C11" s="41"/>
      <c r="D11" s="42">
        <v>35</v>
      </c>
      <c r="E11" s="43"/>
      <c r="F11" s="44"/>
      <c r="G11" s="45" t="s">
        <v>25</v>
      </c>
      <c r="H11" s="46">
        <f>[1]АРЭС!$L$9</f>
        <v>0.16800000000000001</v>
      </c>
      <c r="I11" s="47"/>
      <c r="J11" s="343"/>
      <c r="K11" s="344"/>
      <c r="L11" s="50"/>
      <c r="M11" s="343"/>
      <c r="N11" s="52"/>
      <c r="O11" s="47"/>
      <c r="P11" s="343"/>
      <c r="Q11" s="53"/>
      <c r="R11" s="47"/>
      <c r="S11" s="346"/>
      <c r="T11" s="51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56"/>
      <c r="F12" s="57"/>
      <c r="G12" s="58"/>
      <c r="H12" s="59"/>
      <c r="I12" s="65"/>
      <c r="J12" s="61">
        <v>1.069</v>
      </c>
      <c r="K12" s="327">
        <v>0.51300000000000001</v>
      </c>
      <c r="L12" s="63"/>
      <c r="M12" s="61">
        <v>1.0980000000000001</v>
      </c>
      <c r="N12" s="327">
        <v>0.54</v>
      </c>
      <c r="O12" s="65"/>
      <c r="P12" s="61">
        <v>1.0720000000000001</v>
      </c>
      <c r="Q12" s="327">
        <v>0.51</v>
      </c>
      <c r="R12" s="65"/>
      <c r="S12" s="330">
        <v>1.0720000000000001</v>
      </c>
      <c r="T12" s="61">
        <v>0.505</v>
      </c>
      <c r="U12" t="s">
        <v>121</v>
      </c>
      <c r="V12" s="418">
        <f>IF(I12&gt;0,ROUND(I12*$K$57*$K$59*SQRT(3)/1000,3),J12)</f>
        <v>1.069</v>
      </c>
      <c r="W12" s="419">
        <f>IF(K12&gt;0,K12,ROUND(V12*$F$54,3))</f>
        <v>0.51300000000000001</v>
      </c>
      <c r="X12" s="418">
        <f>IF(L12&gt;0,ROUND(L12*$N$57*$N$59*SQRT(3)/1000,3),M12)</f>
        <v>1.0980000000000001</v>
      </c>
      <c r="Y12" s="419">
        <f>IF(N12&gt;0,N12,ROUND(X12*$F$54,3))</f>
        <v>0.54</v>
      </c>
      <c r="Z12" s="418">
        <f>IF(O12&gt;0,ROUND(O12*$Q$57*$Q$59*SQRT(3)/1000,3),P12)</f>
        <v>1.0720000000000001</v>
      </c>
      <c r="AA12" s="419">
        <f>IF(Q12&gt;0,Q12,ROUND(Z12*$F$54,3))</f>
        <v>0.51</v>
      </c>
      <c r="AB12" s="418">
        <f>IF(R12&gt;0,ROUND(R12*$T$57*$T$59*SQRT(3)/1000,3),S12)</f>
        <v>1.0720000000000001</v>
      </c>
      <c r="AC12" s="419">
        <f>IF(T12&gt;0,T12,ROUND(AB12*$F$54,3))</f>
        <v>0.505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75"/>
      <c r="K13" s="76"/>
      <c r="L13" s="77"/>
      <c r="M13" s="334"/>
      <c r="N13" s="78"/>
      <c r="O13" s="79"/>
      <c r="P13" s="334"/>
      <c r="Q13" s="76"/>
      <c r="R13" s="79"/>
      <c r="S13" s="337"/>
      <c r="T13" s="7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421" t="s">
        <v>21</v>
      </c>
      <c r="H14" s="97"/>
      <c r="I14" s="100"/>
      <c r="J14" s="96"/>
      <c r="K14" s="97"/>
      <c r="L14" s="98"/>
      <c r="M14" s="348"/>
      <c r="N14" s="101"/>
      <c r="O14" s="100"/>
      <c r="P14" s="348"/>
      <c r="Q14" s="97"/>
      <c r="R14" s="100"/>
      <c r="S14" s="351"/>
      <c r="T14" s="96"/>
    </row>
    <row r="15" spans="1:31" ht="14.25" customHeight="1">
      <c r="A15" s="11"/>
      <c r="B15" s="11"/>
      <c r="C15" s="41"/>
      <c r="D15" s="42"/>
      <c r="E15" s="102"/>
      <c r="F15" s="103"/>
      <c r="G15" s="422" t="s">
        <v>25</v>
      </c>
      <c r="H15" s="108"/>
      <c r="I15" s="111"/>
      <c r="J15" s="107"/>
      <c r="K15" s="108"/>
      <c r="L15" s="109"/>
      <c r="M15" s="354"/>
      <c r="N15" s="110"/>
      <c r="O15" s="111"/>
      <c r="P15" s="354"/>
      <c r="Q15" s="108"/>
      <c r="R15" s="111"/>
      <c r="S15" s="357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359"/>
      <c r="N16" s="119"/>
      <c r="O16" s="120"/>
      <c r="P16" s="359"/>
      <c r="Q16" s="117"/>
      <c r="R16" s="120"/>
      <c r="S16" s="365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366"/>
      <c r="N17" s="128"/>
      <c r="O17" s="129"/>
      <c r="P17" s="366"/>
      <c r="Q17" s="126"/>
      <c r="R17" s="129"/>
      <c r="S17" s="369"/>
      <c r="T17" s="125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421" t="s">
        <v>21</v>
      </c>
      <c r="H18" s="97"/>
      <c r="I18" s="100"/>
      <c r="J18" s="96"/>
      <c r="K18" s="97"/>
      <c r="L18" s="98"/>
      <c r="M18" s="348"/>
      <c r="N18" s="101"/>
      <c r="O18" s="100"/>
      <c r="P18" s="348"/>
      <c r="Q18" s="97"/>
      <c r="R18" s="100"/>
      <c r="S18" s="351"/>
      <c r="T18" s="96"/>
    </row>
    <row r="19" spans="1:20" ht="14.25" customHeight="1">
      <c r="A19" s="11"/>
      <c r="B19" s="11"/>
      <c r="C19" s="41"/>
      <c r="D19" s="42"/>
      <c r="E19" s="102"/>
      <c r="F19" s="103"/>
      <c r="G19" s="422" t="s">
        <v>25</v>
      </c>
      <c r="H19" s="108"/>
      <c r="I19" s="111"/>
      <c r="J19" s="107"/>
      <c r="K19" s="108"/>
      <c r="L19" s="109"/>
      <c r="M19" s="354"/>
      <c r="N19" s="110"/>
      <c r="O19" s="111"/>
      <c r="P19" s="354"/>
      <c r="Q19" s="108"/>
      <c r="R19" s="111"/>
      <c r="S19" s="357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359"/>
      <c r="N20" s="119"/>
      <c r="O20" s="120"/>
      <c r="P20" s="359"/>
      <c r="Q20" s="117"/>
      <c r="R20" s="120"/>
      <c r="S20" s="365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366"/>
      <c r="N21" s="128"/>
      <c r="O21" s="129"/>
      <c r="P21" s="366"/>
      <c r="Q21" s="126"/>
      <c r="R21" s="129"/>
      <c r="S21" s="369"/>
      <c r="T21" s="125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348"/>
      <c r="N22" s="101"/>
      <c r="O22" s="100"/>
      <c r="P22" s="348"/>
      <c r="Q22" s="97"/>
      <c r="R22" s="100"/>
      <c r="S22" s="351"/>
      <c r="T22" s="96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371"/>
      <c r="N23" s="142"/>
      <c r="O23" s="143"/>
      <c r="P23" s="371"/>
      <c r="Q23" s="140"/>
      <c r="R23" s="143"/>
      <c r="S23" s="374"/>
      <c r="T23" s="139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3.964</v>
      </c>
      <c r="K24" s="149">
        <f>K8+K12</f>
        <v>2.802</v>
      </c>
      <c r="L24" s="150"/>
      <c r="M24" s="149">
        <f>M8+M12</f>
        <v>4.07</v>
      </c>
      <c r="N24" s="149">
        <f>N8+N12</f>
        <v>2.8530000000000002</v>
      </c>
      <c r="O24" s="152"/>
      <c r="P24" s="149">
        <f>P8+P12</f>
        <v>4.0380000000000003</v>
      </c>
      <c r="Q24" s="149">
        <f>Q8+Q12</f>
        <v>2.8170000000000002</v>
      </c>
      <c r="R24" s="152"/>
      <c r="S24" s="378">
        <f>S8+S12</f>
        <v>4.0310000000000006</v>
      </c>
      <c r="T24" s="149">
        <f>T8+T12</f>
        <v>2.8279999999999998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s="181" customFormat="1" ht="14.25" customHeight="1">
      <c r="A27" s="11"/>
      <c r="B27" s="11"/>
      <c r="C27" s="453" t="s">
        <v>122</v>
      </c>
      <c r="D27" s="454"/>
      <c r="E27" s="425">
        <v>48.7</v>
      </c>
      <c r="F27" s="426">
        <v>65</v>
      </c>
      <c r="G27" s="426"/>
      <c r="H27" s="427"/>
      <c r="I27" s="428"/>
      <c r="J27" s="429">
        <v>0.29099999999999998</v>
      </c>
      <c r="K27" s="430">
        <v>0.186</v>
      </c>
      <c r="L27" s="431"/>
      <c r="M27" s="429">
        <v>0.29199999999999998</v>
      </c>
      <c r="N27" s="432">
        <v>0.185</v>
      </c>
      <c r="O27" s="428"/>
      <c r="P27" s="429">
        <v>0.28699999999999998</v>
      </c>
      <c r="Q27" s="430">
        <v>0.18099999999999999</v>
      </c>
      <c r="R27" s="428"/>
      <c r="S27" s="432">
        <v>0.28699999999999998</v>
      </c>
      <c r="T27" s="430">
        <v>0.18099999999999999</v>
      </c>
    </row>
    <row r="28" spans="1:20" s="181" customFormat="1" ht="14.25" customHeight="1">
      <c r="A28" s="11"/>
      <c r="B28" s="11"/>
      <c r="C28" s="171" t="s">
        <v>123</v>
      </c>
      <c r="D28" s="172"/>
      <c r="E28" s="173"/>
      <c r="F28" s="174"/>
      <c r="G28" s="174"/>
      <c r="H28" s="175"/>
      <c r="I28" s="176"/>
      <c r="J28" s="455">
        <v>0.40400000000000003</v>
      </c>
      <c r="K28" s="455"/>
      <c r="L28" s="455"/>
      <c r="M28" s="455">
        <v>0.40500000000000003</v>
      </c>
      <c r="N28" s="455"/>
      <c r="O28" s="455"/>
      <c r="P28" s="455">
        <v>0.4</v>
      </c>
      <c r="Q28" s="455"/>
      <c r="R28" s="455"/>
      <c r="S28" s="455">
        <v>0.4</v>
      </c>
      <c r="T28" s="178"/>
    </row>
    <row r="29" spans="1:20" s="181" customFormat="1" ht="14.25" customHeight="1">
      <c r="A29" s="11"/>
      <c r="B29" s="11"/>
      <c r="C29" s="171" t="s">
        <v>124</v>
      </c>
      <c r="D29" s="172"/>
      <c r="E29" s="173">
        <v>48.7</v>
      </c>
      <c r="F29" s="174">
        <v>65</v>
      </c>
      <c r="G29" s="174"/>
      <c r="H29" s="175"/>
      <c r="I29" s="176"/>
      <c r="J29" s="177">
        <v>1.4E-2</v>
      </c>
      <c r="K29" s="178">
        <v>3.1E-2</v>
      </c>
      <c r="L29" s="179"/>
      <c r="M29" s="177">
        <v>1.2999999999999999E-2</v>
      </c>
      <c r="N29" s="180">
        <v>0.03</v>
      </c>
      <c r="O29" s="176"/>
      <c r="P29" s="177">
        <v>1.4999999999999999E-2</v>
      </c>
      <c r="Q29" s="178">
        <v>0.03</v>
      </c>
      <c r="R29" s="176"/>
      <c r="S29" s="180">
        <v>1.4999999999999999E-2</v>
      </c>
      <c r="T29" s="178">
        <v>0.03</v>
      </c>
    </row>
    <row r="30" spans="1:20" s="181" customFormat="1" ht="14.25" customHeight="1">
      <c r="A30" s="11"/>
      <c r="B30" s="11"/>
      <c r="C30" s="171" t="s">
        <v>125</v>
      </c>
      <c r="D30" s="172"/>
      <c r="E30" s="173"/>
      <c r="F30" s="174"/>
      <c r="G30" s="174"/>
      <c r="H30" s="175"/>
      <c r="I30" s="176"/>
      <c r="J30" s="177">
        <v>1.2E-2</v>
      </c>
      <c r="K30" s="178">
        <v>0.01</v>
      </c>
      <c r="L30" s="179"/>
      <c r="M30" s="177">
        <v>1.2E-2</v>
      </c>
      <c r="N30" s="180">
        <v>0.01</v>
      </c>
      <c r="O30" s="176"/>
      <c r="P30" s="177">
        <v>1.7000000000000001E-2</v>
      </c>
      <c r="Q30" s="178">
        <v>0.01</v>
      </c>
      <c r="R30" s="176"/>
      <c r="S30" s="180">
        <v>1.7999999999999999E-2</v>
      </c>
      <c r="T30" s="178">
        <v>0.01</v>
      </c>
    </row>
    <row r="31" spans="1:20" s="181" customFormat="1" ht="14.25" customHeight="1">
      <c r="A31" s="11"/>
      <c r="B31" s="11"/>
      <c r="C31" s="171" t="s">
        <v>126</v>
      </c>
      <c r="D31" s="172"/>
      <c r="E31" s="173"/>
      <c r="F31" s="174"/>
      <c r="G31" s="174"/>
      <c r="H31" s="175"/>
      <c r="I31" s="176"/>
      <c r="J31" s="177">
        <v>6.2E-2</v>
      </c>
      <c r="K31" s="178">
        <v>0.04</v>
      </c>
      <c r="L31" s="179"/>
      <c r="M31" s="177">
        <v>5.8000000000000003E-2</v>
      </c>
      <c r="N31" s="180">
        <v>3.9E-2</v>
      </c>
      <c r="O31" s="176"/>
      <c r="P31" s="177">
        <v>5.8999999999999997E-2</v>
      </c>
      <c r="Q31" s="178">
        <v>3.9E-2</v>
      </c>
      <c r="R31" s="176"/>
      <c r="S31" s="180">
        <v>5.1999999999999998E-2</v>
      </c>
      <c r="T31" s="178">
        <v>3.9E-2</v>
      </c>
    </row>
    <row r="32" spans="1:20" s="181" customFormat="1" ht="14.25" customHeight="1">
      <c r="A32" s="11"/>
      <c r="B32" s="11"/>
      <c r="C32" s="171" t="s">
        <v>127</v>
      </c>
      <c r="D32" s="172"/>
      <c r="E32" s="173"/>
      <c r="F32" s="174"/>
      <c r="G32" s="174"/>
      <c r="H32" s="175"/>
      <c r="I32" s="176"/>
      <c r="J32" s="177">
        <v>1E-3</v>
      </c>
      <c r="K32" s="178">
        <v>2E-3</v>
      </c>
      <c r="L32" s="179"/>
      <c r="M32" s="177">
        <v>1E-3</v>
      </c>
      <c r="N32" s="180">
        <v>2E-3</v>
      </c>
      <c r="O32" s="176"/>
      <c r="P32" s="177">
        <v>1E-3</v>
      </c>
      <c r="Q32" s="178">
        <v>2E-3</v>
      </c>
      <c r="R32" s="176"/>
      <c r="S32" s="180">
        <v>1E-3</v>
      </c>
      <c r="T32" s="178">
        <v>2E-3</v>
      </c>
    </row>
    <row r="33" spans="1:21" s="181" customFormat="1" ht="14.25" customHeight="1">
      <c r="A33" s="11"/>
      <c r="B33" s="11"/>
      <c r="C33" s="171" t="s">
        <v>128</v>
      </c>
      <c r="D33" s="172"/>
      <c r="E33" s="173"/>
      <c r="F33" s="174"/>
      <c r="G33" s="174"/>
      <c r="H33" s="175"/>
      <c r="I33" s="176"/>
      <c r="J33" s="177">
        <v>1.4E-2</v>
      </c>
      <c r="K33" s="178">
        <v>1.2999999999999999E-2</v>
      </c>
      <c r="L33" s="179"/>
      <c r="M33" s="177">
        <v>1.7999999999999999E-2</v>
      </c>
      <c r="N33" s="178">
        <v>1.7000000000000001E-2</v>
      </c>
      <c r="O33" s="176"/>
      <c r="P33" s="177">
        <v>1.4999999999999999E-2</v>
      </c>
      <c r="Q33" s="178">
        <v>1.4E-2</v>
      </c>
      <c r="R33" s="176"/>
      <c r="S33" s="177">
        <v>1.9E-2</v>
      </c>
      <c r="T33" s="178">
        <v>1.9E-2</v>
      </c>
    </row>
    <row r="34" spans="1:21" s="181" customFormat="1" ht="14.25" customHeight="1">
      <c r="A34" s="11"/>
      <c r="B34" s="11"/>
      <c r="C34" s="171" t="s">
        <v>129</v>
      </c>
      <c r="D34" s="172"/>
      <c r="E34" s="173">
        <v>48.7</v>
      </c>
      <c r="F34" s="174">
        <v>65</v>
      </c>
      <c r="G34" s="174"/>
      <c r="H34" s="175"/>
      <c r="I34" s="176"/>
      <c r="J34" s="177">
        <v>2.1419999999999999</v>
      </c>
      <c r="K34" s="178">
        <v>2.1539999999999999</v>
      </c>
      <c r="L34" s="179"/>
      <c r="M34" s="177">
        <v>2.2240000000000002</v>
      </c>
      <c r="N34" s="180">
        <v>2.1829999999999998</v>
      </c>
      <c r="O34" s="176"/>
      <c r="P34" s="177">
        <v>2.2309999999999999</v>
      </c>
      <c r="Q34" s="178">
        <v>2.1819999999999999</v>
      </c>
      <c r="R34" s="176"/>
      <c r="S34" s="180">
        <v>2.2389999999999999</v>
      </c>
      <c r="T34" s="178">
        <v>2.1930000000000001</v>
      </c>
    </row>
    <row r="35" spans="1:21" s="181" customFormat="1" ht="14.25" customHeight="1">
      <c r="A35" s="11"/>
      <c r="B35" s="11"/>
      <c r="C35" s="171" t="s">
        <v>130</v>
      </c>
      <c r="D35" s="172"/>
      <c r="E35" s="173">
        <v>48.7</v>
      </c>
      <c r="F35" s="174">
        <v>65</v>
      </c>
      <c r="G35" s="174"/>
      <c r="H35" s="175"/>
      <c r="I35" s="176"/>
      <c r="J35" s="177">
        <v>3.0000000000000001E-3</v>
      </c>
      <c r="K35" s="178">
        <v>8.9999999999999993E-3</v>
      </c>
      <c r="L35" s="179"/>
      <c r="M35" s="177">
        <v>3.0000000000000001E-3</v>
      </c>
      <c r="N35" s="180">
        <v>8.9999999999999993E-3</v>
      </c>
      <c r="O35" s="176"/>
      <c r="P35" s="177">
        <v>4.0000000000000001E-3</v>
      </c>
      <c r="Q35" s="178">
        <v>0.01</v>
      </c>
      <c r="R35" s="176"/>
      <c r="S35" s="180">
        <v>4.0000000000000001E-3</v>
      </c>
      <c r="T35" s="178">
        <v>0.01</v>
      </c>
    </row>
    <row r="36" spans="1:21" s="181" customFormat="1" ht="14.25" customHeight="1">
      <c r="A36" s="11"/>
      <c r="B36" s="11"/>
      <c r="C36" s="171" t="s">
        <v>131</v>
      </c>
      <c r="D36" s="172"/>
      <c r="E36" s="173"/>
      <c r="F36" s="174"/>
      <c r="G36" s="174"/>
      <c r="H36" s="175"/>
      <c r="I36" s="176"/>
      <c r="J36" s="177">
        <v>1.2E-2</v>
      </c>
      <c r="K36" s="178">
        <v>0.01</v>
      </c>
      <c r="L36" s="179"/>
      <c r="M36" s="177">
        <v>1.2E-2</v>
      </c>
      <c r="N36" s="180">
        <v>8.9999999999999993E-3</v>
      </c>
      <c r="O36" s="176"/>
      <c r="P36" s="177">
        <v>1.2E-2</v>
      </c>
      <c r="Q36" s="178">
        <v>0.01</v>
      </c>
      <c r="R36" s="176"/>
      <c r="S36" s="180">
        <v>1.2E-2</v>
      </c>
      <c r="T36" s="178">
        <v>0.01</v>
      </c>
    </row>
    <row r="37" spans="1:21" s="181" customFormat="1" ht="14.25" customHeight="1">
      <c r="A37" s="11"/>
      <c r="B37" s="11"/>
      <c r="C37" s="171" t="s">
        <v>132</v>
      </c>
      <c r="D37" s="172"/>
      <c r="E37" s="173"/>
      <c r="F37" s="174"/>
      <c r="G37" s="174"/>
      <c r="H37" s="175"/>
      <c r="I37" s="176"/>
      <c r="J37" s="455">
        <v>2.1000000000000001E-2</v>
      </c>
      <c r="K37" s="455"/>
      <c r="L37" s="455"/>
      <c r="M37" s="455">
        <v>2.1000000000000001E-2</v>
      </c>
      <c r="N37" s="455"/>
      <c r="O37" s="455"/>
      <c r="P37" s="455">
        <v>2.1999999999999999E-2</v>
      </c>
      <c r="Q37" s="455"/>
      <c r="R37" s="455"/>
      <c r="S37" s="455">
        <v>2.1999999999999999E-2</v>
      </c>
      <c r="T37" s="413"/>
    </row>
    <row r="38" spans="1:21" s="181" customFormat="1" ht="14.25" customHeight="1">
      <c r="A38" s="11"/>
      <c r="B38" s="11"/>
      <c r="C38" s="171" t="s">
        <v>133</v>
      </c>
      <c r="D38" s="172"/>
      <c r="E38" s="173">
        <v>48.7</v>
      </c>
      <c r="F38" s="174">
        <v>65</v>
      </c>
      <c r="G38" s="174"/>
      <c r="H38" s="175"/>
      <c r="I38" s="176"/>
      <c r="J38" s="177">
        <v>0.10199999999999999</v>
      </c>
      <c r="K38" s="178">
        <v>0.14199999999999999</v>
      </c>
      <c r="L38" s="179"/>
      <c r="M38" s="177">
        <v>0.127</v>
      </c>
      <c r="N38" s="180">
        <v>0.17499999999999999</v>
      </c>
      <c r="O38" s="176"/>
      <c r="P38" s="177">
        <v>0.104</v>
      </c>
      <c r="Q38" s="178">
        <v>0.14000000000000001</v>
      </c>
      <c r="R38" s="176"/>
      <c r="S38" s="180">
        <v>8.8999999999999996E-2</v>
      </c>
      <c r="T38" s="178">
        <v>0.11700000000000001</v>
      </c>
    </row>
    <row r="39" spans="1:21" s="181" customFormat="1" ht="14.25" customHeight="1">
      <c r="A39" s="11"/>
      <c r="B39" s="11"/>
      <c r="C39" s="171" t="s">
        <v>134</v>
      </c>
      <c r="D39" s="172"/>
      <c r="E39" s="173">
        <v>48.7</v>
      </c>
      <c r="F39" s="174">
        <v>65</v>
      </c>
      <c r="G39" s="174"/>
      <c r="H39" s="175"/>
      <c r="I39" s="176"/>
      <c r="J39" s="177">
        <v>0.88100000000000001</v>
      </c>
      <c r="K39" s="178">
        <v>0.75900000000000001</v>
      </c>
      <c r="L39" s="179"/>
      <c r="M39" s="177">
        <v>0.89100000000000001</v>
      </c>
      <c r="N39" s="180">
        <v>0.75700000000000001</v>
      </c>
      <c r="O39" s="176"/>
      <c r="P39" s="177">
        <v>0.88600000000000001</v>
      </c>
      <c r="Q39" s="178">
        <v>0.76200000000000001</v>
      </c>
      <c r="R39" s="176"/>
      <c r="S39" s="180">
        <v>0.88700000000000001</v>
      </c>
      <c r="T39" s="178">
        <v>0.76900000000000002</v>
      </c>
    </row>
    <row r="40" spans="1:21" s="181" customFormat="1" ht="14.25" customHeight="1">
      <c r="A40" s="11"/>
      <c r="B40" s="11"/>
      <c r="C40" s="171" t="s">
        <v>135</v>
      </c>
      <c r="D40" s="172"/>
      <c r="E40" s="173"/>
      <c r="F40" s="174"/>
      <c r="G40" s="174"/>
      <c r="H40" s="175"/>
      <c r="I40" s="176"/>
      <c r="J40" s="177">
        <v>5.7000000000000002E-2</v>
      </c>
      <c r="K40" s="178">
        <v>9.9000000000000005E-2</v>
      </c>
      <c r="L40" s="179"/>
      <c r="M40" s="177">
        <v>5.5E-2</v>
      </c>
      <c r="N40" s="180">
        <v>9.8000000000000004E-2</v>
      </c>
      <c r="O40" s="176"/>
      <c r="P40" s="177">
        <v>5.6000000000000001E-2</v>
      </c>
      <c r="Q40" s="178">
        <v>9.8000000000000004E-2</v>
      </c>
      <c r="R40" s="176"/>
      <c r="S40" s="180">
        <v>6.6000000000000003E-2</v>
      </c>
      <c r="T40" s="178">
        <v>0.105</v>
      </c>
    </row>
    <row r="41" spans="1:21" ht="14.25" customHeight="1">
      <c r="A41" s="11"/>
      <c r="B41" s="11"/>
      <c r="C41" s="184"/>
      <c r="D41" s="185"/>
      <c r="E41" s="109"/>
      <c r="F41" s="107"/>
      <c r="G41" s="107"/>
      <c r="H41" s="110"/>
      <c r="I41" s="111"/>
      <c r="J41" s="107"/>
      <c r="K41" s="108"/>
      <c r="L41" s="109"/>
      <c r="M41" s="107"/>
      <c r="N41" s="110"/>
      <c r="O41" s="111"/>
      <c r="P41" s="107"/>
      <c r="Q41" s="108"/>
      <c r="R41" s="111"/>
      <c r="S41" s="110"/>
      <c r="T41" s="108"/>
      <c r="U41" s="2"/>
    </row>
    <row r="42" spans="1:21" ht="14.25" customHeight="1">
      <c r="A42" s="11"/>
      <c r="B42" s="11"/>
      <c r="C42" s="184"/>
      <c r="D42" s="185"/>
      <c r="E42" s="109"/>
      <c r="F42" s="107"/>
      <c r="G42" s="107"/>
      <c r="H42" s="110"/>
      <c r="I42" s="111"/>
      <c r="J42" s="107"/>
      <c r="K42" s="108"/>
      <c r="L42" s="109"/>
      <c r="M42" s="107"/>
      <c r="N42" s="110"/>
      <c r="O42" s="111"/>
      <c r="P42" s="107"/>
      <c r="Q42" s="108"/>
      <c r="R42" s="111"/>
      <c r="S42" s="110"/>
      <c r="T42" s="108"/>
    </row>
    <row r="43" spans="1:21" ht="14.25" customHeight="1">
      <c r="A43" s="11"/>
      <c r="B43" s="11"/>
      <c r="C43" s="184"/>
      <c r="D43" s="185"/>
      <c r="E43" s="109"/>
      <c r="F43" s="107"/>
      <c r="G43" s="107"/>
      <c r="H43" s="110"/>
      <c r="I43" s="111"/>
      <c r="J43" s="107"/>
      <c r="K43" s="108"/>
      <c r="L43" s="109"/>
      <c r="M43" s="107"/>
      <c r="N43" s="110"/>
      <c r="O43" s="111"/>
      <c r="P43" s="107"/>
      <c r="Q43" s="108"/>
      <c r="R43" s="111"/>
      <c r="S43" s="110"/>
      <c r="T43" s="108"/>
    </row>
    <row r="44" spans="1:21" ht="14.25" customHeight="1">
      <c r="A44" s="11"/>
      <c r="B44" s="11"/>
      <c r="C44" s="102"/>
      <c r="D44" s="103"/>
      <c r="E44" s="109"/>
      <c r="F44" s="107"/>
      <c r="G44" s="107"/>
      <c r="H44" s="110"/>
      <c r="I44" s="111"/>
      <c r="J44" s="107"/>
      <c r="K44" s="108"/>
      <c r="L44" s="109"/>
      <c r="M44" s="107"/>
      <c r="N44" s="110"/>
      <c r="O44" s="111"/>
      <c r="P44" s="107"/>
      <c r="Q44" s="108"/>
      <c r="R44" s="111"/>
      <c r="S44" s="110"/>
      <c r="T44" s="108"/>
    </row>
    <row r="45" spans="1:21" ht="14.25" customHeight="1">
      <c r="A45" s="11"/>
      <c r="B45" s="11"/>
      <c r="C45" s="102"/>
      <c r="D45" s="103"/>
      <c r="E45" s="109"/>
      <c r="F45" s="107"/>
      <c r="G45" s="107"/>
      <c r="H45" s="110"/>
      <c r="I45" s="111"/>
      <c r="J45" s="107"/>
      <c r="K45" s="108"/>
      <c r="L45" s="109"/>
      <c r="M45" s="107"/>
      <c r="N45" s="110"/>
      <c r="O45" s="111"/>
      <c r="P45" s="107"/>
      <c r="Q45" s="108"/>
      <c r="R45" s="111"/>
      <c r="S45" s="110"/>
      <c r="T45" s="108"/>
    </row>
    <row r="46" spans="1:21" ht="14.25" customHeight="1">
      <c r="A46" s="11"/>
      <c r="B46" s="11"/>
      <c r="C46" s="102"/>
      <c r="D46" s="103"/>
      <c r="E46" s="109"/>
      <c r="F46" s="107"/>
      <c r="G46" s="107"/>
      <c r="H46" s="110"/>
      <c r="I46" s="111"/>
      <c r="J46" s="107"/>
      <c r="K46" s="108"/>
      <c r="L46" s="109"/>
      <c r="M46" s="107"/>
      <c r="N46" s="110"/>
      <c r="O46" s="111"/>
      <c r="P46" s="107"/>
      <c r="Q46" s="108"/>
      <c r="R46" s="111"/>
      <c r="S46" s="110"/>
      <c r="T46" s="108"/>
    </row>
    <row r="47" spans="1:21" ht="14.25" customHeight="1">
      <c r="A47" s="11"/>
      <c r="B47" s="11"/>
      <c r="C47" s="102"/>
      <c r="D47" s="103"/>
      <c r="E47" s="109"/>
      <c r="F47" s="107"/>
      <c r="G47" s="107"/>
      <c r="H47" s="110"/>
      <c r="I47" s="111"/>
      <c r="J47" s="107"/>
      <c r="K47" s="108"/>
      <c r="L47" s="109"/>
      <c r="M47" s="107"/>
      <c r="N47" s="110"/>
      <c r="O47" s="111"/>
      <c r="P47" s="107"/>
      <c r="Q47" s="108"/>
      <c r="R47" s="111"/>
      <c r="S47" s="110"/>
      <c r="T47" s="108"/>
    </row>
    <row r="48" spans="1:21" ht="14.25" customHeight="1">
      <c r="A48" s="11"/>
      <c r="B48" s="11"/>
      <c r="C48" s="102"/>
      <c r="D48" s="103"/>
      <c r="E48" s="109"/>
      <c r="F48" s="107"/>
      <c r="G48" s="107"/>
      <c r="H48" s="110"/>
      <c r="I48" s="111"/>
      <c r="J48" s="107"/>
      <c r="K48" s="108"/>
      <c r="L48" s="109"/>
      <c r="M48" s="107"/>
      <c r="N48" s="110"/>
      <c r="O48" s="111"/>
      <c r="P48" s="107"/>
      <c r="Q48" s="108"/>
      <c r="R48" s="111"/>
      <c r="S48" s="110"/>
      <c r="T48" s="108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11"/>
      <c r="J49" s="107"/>
      <c r="K49" s="108"/>
      <c r="L49" s="109"/>
      <c r="M49" s="107"/>
      <c r="N49" s="110"/>
      <c r="O49" s="111"/>
      <c r="P49" s="107"/>
      <c r="Q49" s="108"/>
      <c r="R49" s="111"/>
      <c r="S49" s="110"/>
      <c r="T49" s="108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11"/>
      <c r="J50" s="107"/>
      <c r="K50" s="108"/>
      <c r="L50" s="109"/>
      <c r="M50" s="107"/>
      <c r="N50" s="110"/>
      <c r="O50" s="111"/>
      <c r="P50" s="107"/>
      <c r="Q50" s="108"/>
      <c r="R50" s="111"/>
      <c r="S50" s="110"/>
      <c r="T50" s="108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11"/>
      <c r="J51" s="107"/>
      <c r="K51" s="108"/>
      <c r="L51" s="109"/>
      <c r="M51" s="107"/>
      <c r="N51" s="110"/>
      <c r="O51" s="111"/>
      <c r="P51" s="107"/>
      <c r="Q51" s="108"/>
      <c r="R51" s="111"/>
      <c r="S51" s="110"/>
      <c r="T51" s="108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20"/>
      <c r="J52" s="116"/>
      <c r="K52" s="117"/>
      <c r="L52" s="118"/>
      <c r="M52" s="116"/>
      <c r="N52" s="119"/>
      <c r="O52" s="120"/>
      <c r="P52" s="116"/>
      <c r="Q52" s="117"/>
      <c r="R52" s="120"/>
      <c r="S52" s="119"/>
      <c r="T52" s="117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151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/>
      <c r="K55" s="36"/>
      <c r="L55" s="37"/>
      <c r="M55" s="35"/>
      <c r="N55" s="38"/>
      <c r="O55" s="34"/>
      <c r="P55" s="35"/>
      <c r="Q55" s="36"/>
      <c r="R55" s="34"/>
      <c r="S55" s="38"/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65"/>
      <c r="J57" s="436" t="s">
        <v>114</v>
      </c>
      <c r="K57" s="437"/>
      <c r="L57" s="438"/>
      <c r="M57" s="436" t="s">
        <v>114</v>
      </c>
      <c r="N57" s="439"/>
      <c r="O57" s="440"/>
      <c r="P57" s="436" t="s">
        <v>114</v>
      </c>
      <c r="Q57" s="437"/>
      <c r="R57" s="440"/>
      <c r="S57" s="436" t="s">
        <v>114</v>
      </c>
      <c r="T57" s="62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1"/>
      <c r="I58" s="233"/>
      <c r="J58" s="341"/>
      <c r="K58" s="342"/>
      <c r="L58" s="233"/>
      <c r="M58" s="341"/>
      <c r="N58" s="342"/>
      <c r="O58" s="233"/>
      <c r="P58" s="341"/>
      <c r="Q58" s="342"/>
      <c r="R58" s="233"/>
      <c r="S58" s="341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0"/>
      <c r="I59" s="347"/>
      <c r="J59" s="341"/>
      <c r="K59" s="346"/>
      <c r="L59" s="347"/>
      <c r="M59" s="341"/>
      <c r="N59" s="346"/>
      <c r="O59" s="347"/>
      <c r="P59" s="341"/>
      <c r="Q59" s="346"/>
      <c r="R59" s="347"/>
      <c r="S59" s="341"/>
      <c r="T59" s="3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6"/>
      <c r="I60" s="441"/>
      <c r="J60" s="442"/>
      <c r="K60" s="443"/>
      <c r="L60" s="441"/>
      <c r="M60" s="442"/>
      <c r="N60" s="443"/>
      <c r="O60" s="441"/>
      <c r="P60" s="442"/>
      <c r="Q60" s="443"/>
      <c r="R60" s="441"/>
      <c r="S60" s="442"/>
      <c r="T60" s="444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2"/>
      <c r="I61" s="445"/>
      <c r="J61" s="446"/>
      <c r="K61" s="447"/>
      <c r="L61" s="445"/>
      <c r="M61" s="446"/>
      <c r="N61" s="447"/>
      <c r="O61" s="445"/>
      <c r="P61" s="446"/>
      <c r="Q61" s="447"/>
      <c r="R61" s="445"/>
      <c r="S61" s="446"/>
      <c r="T61" s="448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64">
        <f>ROUND((V8^2+W8^2)*[1]АРЭС!$F$8/[1]АРЭС!$C$8^2,4)</f>
        <v>2.8E-3</v>
      </c>
      <c r="J62" s="449" t="s">
        <v>63</v>
      </c>
      <c r="K62" s="450">
        <f>ROUND((V8^2+W8^2)*[1]АРЭС!$I$8/([1]АРЭС!$C$8*100),4)</f>
        <v>9.1499999999999998E-2</v>
      </c>
      <c r="L62" s="451">
        <f>ROUND((X8^2+Y8^2)*[1]АРЭС!$F$8/[1]АРЭС!$C$8^2,4)</f>
        <v>2.8999999999999998E-3</v>
      </c>
      <c r="M62" s="449" t="s">
        <v>63</v>
      </c>
      <c r="N62" s="450">
        <f>ROUND((X8^2+Y8^2)*[1]АРЭС!$I$8/([1]АРЭС!$C$8*100),4)</f>
        <v>9.5299999999999996E-2</v>
      </c>
      <c r="O62" s="451">
        <f>ROUND((Z8^2+AA8^2)*[1]АРЭС!$F$8/[1]АРЭС!$C$8^2,4)</f>
        <v>2.8999999999999998E-3</v>
      </c>
      <c r="P62" s="449" t="s">
        <v>63</v>
      </c>
      <c r="Q62" s="450">
        <f>ROUND((Z8^2+AA8^2)*[1]АРЭС!$I$8/([1]АРЭС!$C$8*100),4)</f>
        <v>9.4899999999999998E-2</v>
      </c>
      <c r="R62" s="451">
        <f>ROUND((AB8^2+AC8^2)*[1]АРЭС!$F$8/[1]АРЭС!$C$8^2,4)</f>
        <v>2.8999999999999998E-3</v>
      </c>
      <c r="S62" s="449" t="s">
        <v>63</v>
      </c>
      <c r="T62" s="450">
        <f>ROUND((AB8^2+AC8^2)*[1]АРЭС!$I$8/([1]АРЭС!$C$8*100),4)</f>
        <v>9.5100000000000004E-2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ROUND((V12^2+W12^2)*[1]АРЭС!$F$9/[1]АРЭС!$C$9^2,4)</f>
        <v>2.9999999999999997E-4</v>
      </c>
      <c r="J63" s="449" t="s">
        <v>63</v>
      </c>
      <c r="K63" s="450">
        <f>ROUND((V12^2+W12^2)*[1]АРЭС!$I$9/([1]АРЭС!$C$9*100),4)</f>
        <v>9.4999999999999998E-3</v>
      </c>
      <c r="L63" s="451">
        <f>ROUND((X12^2+Y12^2)*[1]АРЭС!$F$9/[1]АРЭС!$C$9^2,4)</f>
        <v>2.9999999999999997E-4</v>
      </c>
      <c r="M63" s="449" t="s">
        <v>63</v>
      </c>
      <c r="N63" s="450">
        <f>ROUND((X12^2+Y12^2)*[1]АРЭС!$I$9/([1]АРЭС!$C$9*100),4)</f>
        <v>1.01E-2</v>
      </c>
      <c r="O63" s="451">
        <f>ROUND((Z12^2+AA12^2)*[1]АРЭС!$F$9/[1]АРЭС!$C$9^2,4)</f>
        <v>2.9999999999999997E-4</v>
      </c>
      <c r="P63" s="449" t="s">
        <v>63</v>
      </c>
      <c r="Q63" s="450">
        <f>ROUND((Z12^2+AA12^2)*[1]АРЭС!$I$9/([1]АРЭС!$C$9*100),4)</f>
        <v>9.4999999999999998E-3</v>
      </c>
      <c r="R63" s="451">
        <f>ROUND((AB12^2+AC12^2)*[1]АРЭС!$F$9/[1]АРЭС!$C$9^2,4)</f>
        <v>2.9999999999999997E-4</v>
      </c>
      <c r="S63" s="449" t="s">
        <v>63</v>
      </c>
      <c r="T63" s="450">
        <f>ROUND((AB12^2+AC12^2)*[1]АРЭС!$I$9/([1]АРЭС!$C$9*100),4)</f>
        <v>9.4999999999999998E-3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2.9228000000000001</v>
      </c>
      <c r="J66" s="279" t="s">
        <v>63</v>
      </c>
      <c r="K66" s="280">
        <f>K62+W8+W7+H7</f>
        <v>2.5485000000000002</v>
      </c>
      <c r="L66" s="278">
        <f>L62+X8+X7+H6</f>
        <v>2.9998999999999998</v>
      </c>
      <c r="M66" s="279" t="s">
        <v>63</v>
      </c>
      <c r="N66" s="281">
        <f>N62+Y8+Y7+H7</f>
        <v>2.5763000000000003</v>
      </c>
      <c r="O66" s="282">
        <f>O62+Z8+Z7+H6</f>
        <v>2.9939</v>
      </c>
      <c r="P66" s="279" t="s">
        <v>63</v>
      </c>
      <c r="Q66" s="280">
        <f>Q62+AA8+AA7+H7</f>
        <v>2.5699000000000001</v>
      </c>
      <c r="R66" s="278">
        <f>R62+AB8+AB7+H6</f>
        <v>2.9868999999999999</v>
      </c>
      <c r="S66" s="279" t="s">
        <v>63</v>
      </c>
      <c r="T66" s="281">
        <f>T62+AC8+AC7+H7</f>
        <v>2.5861000000000001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1.0942999999999998</v>
      </c>
      <c r="J67" s="267" t="s">
        <v>63</v>
      </c>
      <c r="K67" s="289">
        <f>K63+W12+W11+H11</f>
        <v>0.6905</v>
      </c>
      <c r="L67" s="290">
        <f>L63+X12+X11+H10</f>
        <v>1.1233</v>
      </c>
      <c r="M67" s="267" t="s">
        <v>63</v>
      </c>
      <c r="N67" s="291">
        <f>N63+Y12+Y11+H11</f>
        <v>0.71810000000000007</v>
      </c>
      <c r="O67" s="289">
        <f>O63+Z12+Z11+H10</f>
        <v>1.0972999999999999</v>
      </c>
      <c r="P67" s="267" t="s">
        <v>63</v>
      </c>
      <c r="Q67" s="289">
        <f>Q63+AA12+AA11+H11</f>
        <v>0.6875</v>
      </c>
      <c r="R67" s="290">
        <f>R63+AB12+AB11+H10</f>
        <v>1.0972999999999999</v>
      </c>
      <c r="S67" s="267" t="s">
        <v>63</v>
      </c>
      <c r="T67" s="291">
        <f>T63+AC12+AC11+H11</f>
        <v>0.6825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4.0171000000000001</v>
      </c>
      <c r="J70" s="304" t="s">
        <v>63</v>
      </c>
      <c r="K70" s="305">
        <f>K66+K67</f>
        <v>3.2390000000000003</v>
      </c>
      <c r="L70" s="303">
        <f>L66+L67</f>
        <v>4.1231999999999998</v>
      </c>
      <c r="M70" s="304" t="s">
        <v>63</v>
      </c>
      <c r="N70" s="305">
        <f>N66+N67</f>
        <v>3.2944000000000004</v>
      </c>
      <c r="O70" s="303">
        <f>O66+O67</f>
        <v>4.0911999999999997</v>
      </c>
      <c r="P70" s="304" t="s">
        <v>63</v>
      </c>
      <c r="Q70" s="305">
        <f>Q66+Q67</f>
        <v>3.2574000000000001</v>
      </c>
      <c r="R70" s="303">
        <f>R66+R67</f>
        <v>4.0842000000000001</v>
      </c>
      <c r="S70" s="304" t="s">
        <v>63</v>
      </c>
      <c r="T70" s="305">
        <f>T66+T67</f>
        <v>3.2686000000000002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ht="15">
      <c r="B74" t="s">
        <v>72</v>
      </c>
      <c r="P74" t="s">
        <v>73</v>
      </c>
      <c r="R74" s="399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F35" sqref="F35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136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7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7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</row>
    <row r="4" spans="1:17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</row>
    <row r="5" spans="1:17" s="466" customFormat="1" ht="15.75">
      <c r="A5" s="463" t="s">
        <v>137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  <c r="P5" s="465"/>
      <c r="Q5" s="465"/>
    </row>
    <row r="6" spans="1:17" s="466" customFormat="1" ht="15.75">
      <c r="A6" s="463" t="s">
        <v>138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spans="1:17" s="468" customForma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2"/>
    </row>
    <row r="8" spans="1:17" s="468" customFormat="1" ht="15.75" customHeight="1">
      <c r="A8" s="469" t="s">
        <v>139</v>
      </c>
      <c r="B8" s="469" t="s">
        <v>140</v>
      </c>
      <c r="C8" s="470" t="s">
        <v>141</v>
      </c>
      <c r="D8" s="470"/>
      <c r="E8" s="470" t="s">
        <v>142</v>
      </c>
      <c r="F8" s="470"/>
      <c r="G8" s="470" t="s">
        <v>143</v>
      </c>
      <c r="H8" s="470"/>
      <c r="I8" s="470" t="s">
        <v>144</v>
      </c>
      <c r="J8" s="470"/>
      <c r="K8" s="470" t="s">
        <v>145</v>
      </c>
      <c r="L8" s="470"/>
      <c r="M8" s="470"/>
      <c r="N8" s="470"/>
      <c r="O8" s="462"/>
    </row>
    <row r="9" spans="1:17" s="468" customFormat="1" ht="12.75" customHeight="1">
      <c r="A9" s="471"/>
      <c r="B9" s="471"/>
      <c r="C9" s="472" t="s">
        <v>146</v>
      </c>
      <c r="D9" s="472" t="s">
        <v>42</v>
      </c>
      <c r="E9" s="472" t="s">
        <v>146</v>
      </c>
      <c r="F9" s="472" t="s">
        <v>42</v>
      </c>
      <c r="G9" s="472" t="s">
        <v>146</v>
      </c>
      <c r="H9" s="472" t="s">
        <v>42</v>
      </c>
      <c r="I9" s="472" t="s">
        <v>146</v>
      </c>
      <c r="J9" s="472" t="s">
        <v>42</v>
      </c>
      <c r="K9" s="472" t="s">
        <v>4</v>
      </c>
      <c r="L9" s="472" t="s">
        <v>5</v>
      </c>
      <c r="M9" s="472" t="s">
        <v>6</v>
      </c>
      <c r="N9" s="472" t="s">
        <v>7</v>
      </c>
      <c r="O9" s="462"/>
    </row>
    <row r="10" spans="1:17">
      <c r="A10" s="473" t="s">
        <v>147</v>
      </c>
      <c r="B10" s="474" t="s">
        <v>148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v>2.1999999999999999E-2</v>
      </c>
      <c r="L10" s="476">
        <v>2.1999999999999999E-2</v>
      </c>
      <c r="M10" s="476">
        <v>2.1999999999999999E-2</v>
      </c>
      <c r="N10" s="476">
        <v>2.1000000000000001E-2</v>
      </c>
      <c r="O10" s="462"/>
    </row>
    <row r="11" spans="1:17">
      <c r="A11" s="477" t="s">
        <v>150</v>
      </c>
      <c r="B11" s="474" t="s">
        <v>151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v>8.0000000000000002E-3</v>
      </c>
      <c r="L11" s="476">
        <v>8.0000000000000002E-3</v>
      </c>
      <c r="M11" s="476">
        <v>8.0000000000000002E-3</v>
      </c>
      <c r="N11" s="476">
        <v>6.0000000000000001E-3</v>
      </c>
      <c r="O11" s="462"/>
    </row>
    <row r="12" spans="1:17">
      <c r="A12" s="477"/>
      <c r="B12" s="474" t="s">
        <v>152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f>0*1.73*0.944*6500/1000000</f>
        <v>0</v>
      </c>
      <c r="L12" s="476">
        <f>0*1.73*0.944*6500/1000000</f>
        <v>0</v>
      </c>
      <c r="M12" s="476">
        <f>0*1.73*0.944*6500/1000000</f>
        <v>0</v>
      </c>
      <c r="N12" s="476">
        <f>0*1.73*0.944*6500/1000000</f>
        <v>0</v>
      </c>
      <c r="O12" s="462"/>
    </row>
    <row r="13" spans="1:17">
      <c r="A13" s="477"/>
      <c r="B13" s="474" t="s">
        <v>153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4.1000000000000002E-2</v>
      </c>
      <c r="L13" s="476">
        <v>4.1000000000000002E-2</v>
      </c>
      <c r="M13" s="478">
        <v>4.1000000000000002E-2</v>
      </c>
      <c r="N13" s="476">
        <v>4.1000000000000002E-2</v>
      </c>
      <c r="O13" s="462"/>
    </row>
    <row r="14" spans="1:17">
      <c r="A14" s="477"/>
      <c r="B14" s="474" t="s">
        <v>100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4.2999999999999997E-2</v>
      </c>
      <c r="L14" s="476">
        <v>5.0999999999999997E-2</v>
      </c>
      <c r="M14" s="476">
        <v>5.0999999999999997E-2</v>
      </c>
      <c r="N14" s="476">
        <v>4.5999999999999999E-2</v>
      </c>
      <c r="O14" s="462"/>
    </row>
    <row r="15" spans="1:17">
      <c r="A15" s="477"/>
      <c r="B15" s="474" t="s">
        <v>154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v>0.17499999999999999</v>
      </c>
      <c r="L15" s="476">
        <v>0.17499999999999999</v>
      </c>
      <c r="M15" s="476">
        <v>0.17599999999999999</v>
      </c>
      <c r="N15" s="476">
        <v>0.17499999999999999</v>
      </c>
      <c r="O15" s="462"/>
    </row>
    <row r="16" spans="1:17">
      <c r="A16" s="477"/>
      <c r="B16" s="474" t="s">
        <v>155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5.5E-2</v>
      </c>
      <c r="L16" s="476">
        <v>5.5E-2</v>
      </c>
      <c r="M16" s="476">
        <v>5.8000000000000003E-2</v>
      </c>
      <c r="N16" s="476">
        <v>5.8000000000000003E-2</v>
      </c>
      <c r="O16" s="462"/>
    </row>
    <row r="17" spans="1:15">
      <c r="A17" s="477"/>
      <c r="B17" s="474" t="s">
        <v>156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f>0*1.73*0.944*6500/1000000</f>
        <v>0</v>
      </c>
      <c r="L17" s="476">
        <v>0</v>
      </c>
      <c r="M17" s="476">
        <v>0</v>
      </c>
      <c r="N17" s="476">
        <f>0*1.73*0.944*6500/1000000</f>
        <v>0</v>
      </c>
      <c r="O17" s="462"/>
    </row>
    <row r="18" spans="1:15">
      <c r="A18" s="477"/>
      <c r="B18" s="474" t="s">
        <v>157</v>
      </c>
      <c r="C18" s="472" t="s">
        <v>149</v>
      </c>
      <c r="D18" s="472" t="s">
        <v>149</v>
      </c>
      <c r="E18" s="472" t="s">
        <v>149</v>
      </c>
      <c r="F18" s="472" t="s">
        <v>149</v>
      </c>
      <c r="G18" s="475">
        <v>49.1</v>
      </c>
      <c r="H18" s="475">
        <v>15</v>
      </c>
      <c r="I18" s="472" t="s">
        <v>149</v>
      </c>
      <c r="J18" s="472" t="s">
        <v>149</v>
      </c>
      <c r="K18" s="476">
        <v>0</v>
      </c>
      <c r="L18" s="476">
        <v>0</v>
      </c>
      <c r="M18" s="476">
        <v>0</v>
      </c>
      <c r="N18" s="476">
        <v>0</v>
      </c>
      <c r="O18" s="462"/>
    </row>
    <row r="19" spans="1:15">
      <c r="A19" s="477"/>
      <c r="B19" s="474" t="s">
        <v>158</v>
      </c>
      <c r="C19" s="472" t="s">
        <v>149</v>
      </c>
      <c r="D19" s="472" t="s">
        <v>149</v>
      </c>
      <c r="E19" s="472" t="s">
        <v>149</v>
      </c>
      <c r="F19" s="472" t="s">
        <v>149</v>
      </c>
      <c r="G19" s="475">
        <v>49.1</v>
      </c>
      <c r="H19" s="475">
        <v>15</v>
      </c>
      <c r="I19" s="472" t="s">
        <v>149</v>
      </c>
      <c r="J19" s="472" t="s">
        <v>149</v>
      </c>
      <c r="K19" s="476">
        <v>3.0000000000000001E-3</v>
      </c>
      <c r="L19" s="476">
        <v>3.0000000000000001E-3</v>
      </c>
      <c r="M19" s="476">
        <v>3.0000000000000001E-3</v>
      </c>
      <c r="N19" s="476">
        <v>3.0000000000000001E-3</v>
      </c>
      <c r="O19" s="462"/>
    </row>
    <row r="20" spans="1:15">
      <c r="A20" s="479"/>
      <c r="B20" s="480"/>
      <c r="C20" s="472"/>
      <c r="D20" s="472"/>
      <c r="E20" s="475"/>
      <c r="F20" s="475"/>
      <c r="G20" s="475"/>
      <c r="H20" s="475"/>
      <c r="I20" s="472"/>
      <c r="J20" s="472"/>
      <c r="K20" s="475"/>
      <c r="L20" s="475"/>
      <c r="M20" s="475"/>
      <c r="N20" s="475"/>
      <c r="O20" s="462"/>
    </row>
    <row r="21" spans="1:15">
      <c r="A21" s="475"/>
      <c r="B21" s="481" t="s">
        <v>33</v>
      </c>
      <c r="C21" s="472"/>
      <c r="D21" s="472"/>
      <c r="E21" s="482"/>
      <c r="F21" s="482"/>
      <c r="G21" s="482"/>
      <c r="H21" s="482"/>
      <c r="I21" s="472"/>
      <c r="J21" s="472"/>
      <c r="K21" s="483">
        <f>K10+K11+K12+K13+K14+K15+K16+K17+K18+K19</f>
        <v>0.34699999999999998</v>
      </c>
      <c r="L21" s="483">
        <f>L10+L11+L12+L13+L14+L15+L16+L17+L18+L19</f>
        <v>0.35499999999999998</v>
      </c>
      <c r="M21" s="483">
        <f>M10+M11+M12+M13+M14+M15+M16+M17+M18+M19</f>
        <v>0.35899999999999999</v>
      </c>
      <c r="N21" s="483">
        <f>N10+N11+N12+N13+N14+N15+N16+N17+N18+N19</f>
        <v>0.35</v>
      </c>
      <c r="O21" s="462"/>
    </row>
    <row r="22" spans="1:15">
      <c r="A22" s="473"/>
      <c r="B22" s="481"/>
      <c r="C22" s="472"/>
      <c r="D22" s="472"/>
      <c r="E22" s="482"/>
      <c r="F22" s="482"/>
      <c r="G22" s="482"/>
      <c r="H22" s="482"/>
      <c r="I22" s="472"/>
      <c r="J22" s="472"/>
      <c r="K22" s="483"/>
      <c r="L22" s="483"/>
      <c r="M22" s="483"/>
      <c r="N22" s="483"/>
      <c r="O22" s="462"/>
    </row>
    <row r="23" spans="1:15">
      <c r="A23" s="473" t="s">
        <v>159</v>
      </c>
      <c r="B23" s="474" t="s">
        <v>129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2.266</v>
      </c>
      <c r="L23" s="476">
        <v>2.2370000000000001</v>
      </c>
      <c r="M23" s="476">
        <v>2.194</v>
      </c>
      <c r="N23" s="476">
        <v>2.2679999999999998</v>
      </c>
      <c r="O23" s="462"/>
    </row>
    <row r="24" spans="1:15">
      <c r="A24" s="477" t="s">
        <v>160</v>
      </c>
      <c r="B24" s="474" t="s">
        <v>161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0.88700000000000001</v>
      </c>
      <c r="L24" s="476">
        <v>0.88300000000000001</v>
      </c>
      <c r="M24" s="476">
        <v>0.89400000000000002</v>
      </c>
      <c r="N24" s="476">
        <v>0.89700000000000002</v>
      </c>
      <c r="O24" s="462"/>
    </row>
    <row r="25" spans="1:15">
      <c r="A25" s="477"/>
      <c r="B25" s="474" t="s">
        <v>162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1.6E-2</v>
      </c>
      <c r="L25" s="476">
        <v>1.6E-2</v>
      </c>
      <c r="M25" s="476">
        <v>1.6E-2</v>
      </c>
      <c r="N25" s="476">
        <v>1.4999999999999999E-2</v>
      </c>
      <c r="O25" s="462"/>
    </row>
    <row r="26" spans="1:15">
      <c r="A26" s="477"/>
      <c r="B26" s="474" t="s">
        <v>133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0.121</v>
      </c>
      <c r="L26" s="476">
        <v>0.13600000000000001</v>
      </c>
      <c r="M26" s="476">
        <v>0.13400000000000001</v>
      </c>
      <c r="N26" s="476">
        <v>0.13200000000000001</v>
      </c>
      <c r="O26" s="462"/>
    </row>
    <row r="27" spans="1:15">
      <c r="A27" s="477"/>
      <c r="B27" s="474" t="s">
        <v>122</v>
      </c>
      <c r="C27" s="472" t="s">
        <v>149</v>
      </c>
      <c r="D27" s="472" t="s">
        <v>149</v>
      </c>
      <c r="E27" s="475">
        <v>46.6</v>
      </c>
      <c r="F27" s="475">
        <v>0.3</v>
      </c>
      <c r="G27" s="475">
        <v>48.7</v>
      </c>
      <c r="H27" s="475">
        <v>65</v>
      </c>
      <c r="I27" s="472" t="s">
        <v>149</v>
      </c>
      <c r="J27" s="472" t="s">
        <v>149</v>
      </c>
      <c r="K27" s="476">
        <v>0.26500000000000001</v>
      </c>
      <c r="L27" s="476">
        <v>0.26500000000000001</v>
      </c>
      <c r="M27" s="476">
        <v>0.26500000000000001</v>
      </c>
      <c r="N27" s="476">
        <v>0.26500000000000001</v>
      </c>
      <c r="O27" s="462"/>
    </row>
    <row r="28" spans="1:15">
      <c r="A28" s="477"/>
      <c r="B28" s="474" t="s">
        <v>130</v>
      </c>
      <c r="C28" s="472" t="s">
        <v>149</v>
      </c>
      <c r="D28" s="472" t="s">
        <v>149</v>
      </c>
      <c r="E28" s="475">
        <v>46.6</v>
      </c>
      <c r="F28" s="475">
        <v>0.3</v>
      </c>
      <c r="G28" s="475">
        <v>48.7</v>
      </c>
      <c r="H28" s="475">
        <v>65</v>
      </c>
      <c r="I28" s="472" t="s">
        <v>149</v>
      </c>
      <c r="J28" s="472" t="s">
        <v>149</v>
      </c>
      <c r="K28" s="476">
        <v>3.0000000000000001E-3</v>
      </c>
      <c r="L28" s="476">
        <v>3.0000000000000001E-3</v>
      </c>
      <c r="M28" s="476">
        <v>3.0000000000000001E-3</v>
      </c>
      <c r="N28" s="476">
        <v>3.0000000000000001E-3</v>
      </c>
      <c r="O28" s="462"/>
    </row>
    <row r="29" spans="1:15">
      <c r="A29" s="479"/>
      <c r="B29" s="480"/>
      <c r="C29" s="475"/>
      <c r="D29" s="475"/>
      <c r="E29" s="475"/>
      <c r="F29" s="475"/>
      <c r="G29" s="475"/>
      <c r="H29" s="475"/>
      <c r="I29" s="475"/>
      <c r="J29" s="475"/>
      <c r="K29" s="476"/>
      <c r="L29" s="476"/>
      <c r="M29" s="476"/>
      <c r="N29" s="476"/>
      <c r="O29" s="462"/>
    </row>
    <row r="30" spans="1:15">
      <c r="A30" s="479"/>
      <c r="B30" s="484" t="s">
        <v>33</v>
      </c>
      <c r="C30" s="482"/>
      <c r="D30" s="482"/>
      <c r="E30" s="482"/>
      <c r="F30" s="482"/>
      <c r="G30" s="482"/>
      <c r="H30" s="482"/>
      <c r="I30" s="482"/>
      <c r="J30" s="482"/>
      <c r="K30" s="483">
        <f>K23+K24+K25+K26+K27+K28</f>
        <v>3.5580000000000003</v>
      </c>
      <c r="L30" s="483">
        <f>L23+L24+L25+L26+L27+L28</f>
        <v>3.5400000000000005</v>
      </c>
      <c r="M30" s="483">
        <f>M23+M24+M25+M26+M27+M28</f>
        <v>3.5060000000000002</v>
      </c>
      <c r="N30" s="483">
        <f>N23+N24+N25+N26+N27+N28</f>
        <v>3.5800000000000005</v>
      </c>
      <c r="O30" s="462"/>
    </row>
    <row r="31" spans="1:1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85"/>
      <c r="L31" s="485"/>
      <c r="M31" s="485"/>
      <c r="N31" s="485"/>
      <c r="O31" s="462"/>
    </row>
    <row r="32" spans="1:15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6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86"/>
      <c r="M33" s="467"/>
      <c r="N33" s="467"/>
      <c r="O33" s="462"/>
    </row>
    <row r="34" spans="1:15">
      <c r="A34" s="467"/>
      <c r="B34" s="467"/>
      <c r="C34" s="467"/>
      <c r="D34" s="467"/>
      <c r="E34" s="467"/>
      <c r="F34" s="467"/>
      <c r="G34" s="467"/>
      <c r="H34" s="487"/>
      <c r="I34" s="467"/>
      <c r="J34" s="467"/>
      <c r="K34" s="467"/>
      <c r="L34" s="467"/>
      <c r="M34" s="467"/>
      <c r="N34" s="467"/>
      <c r="O34" s="462"/>
    </row>
    <row r="35" spans="1:15">
      <c r="A35" s="467"/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2"/>
    </row>
    <row r="36" spans="1:15">
      <c r="A36" s="467"/>
      <c r="B36" s="467"/>
      <c r="C36" s="467"/>
      <c r="D36" s="467"/>
      <c r="E36" s="467"/>
      <c r="F36" s="487"/>
      <c r="G36" s="467"/>
      <c r="H36" s="467"/>
      <c r="I36" s="467"/>
      <c r="J36" s="467"/>
      <c r="K36" s="467"/>
      <c r="L36" s="467"/>
      <c r="M36" s="467"/>
      <c r="N36" s="467"/>
      <c r="O36" s="462"/>
    </row>
    <row r="37" spans="1:15">
      <c r="A37" t="s">
        <v>72</v>
      </c>
      <c r="B37" s="467"/>
      <c r="C37" s="467"/>
      <c r="D37" s="467"/>
      <c r="E37" s="467"/>
      <c r="F37" t="s">
        <v>73</v>
      </c>
      <c r="G37" s="467"/>
      <c r="H37" s="467"/>
      <c r="I37" s="467"/>
      <c r="J37" s="467"/>
      <c r="K37" s="467"/>
      <c r="L37" s="467"/>
      <c r="M37" s="467"/>
      <c r="N37" s="467"/>
      <c r="O37" s="462"/>
    </row>
    <row r="38" spans="1:15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2"/>
    </row>
    <row r="39" spans="1:15">
      <c r="A39" s="467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2"/>
    </row>
    <row r="40" spans="1:15">
      <c r="A40" s="488"/>
      <c r="B40" s="489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2"/>
    </row>
    <row r="41" spans="1:15">
      <c r="A41" s="462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</row>
    <row r="42" spans="1:15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</row>
    <row r="43" spans="1:15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</row>
    <row r="44" spans="1:15">
      <c r="A44" s="462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H82" sqref="H82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75</v>
      </c>
      <c r="M3" s="9"/>
      <c r="N3" s="10"/>
      <c r="O3" s="8" t="s">
        <v>76</v>
      </c>
      <c r="P3" s="9"/>
      <c r="Q3" s="10"/>
      <c r="R3" s="8" t="s">
        <v>77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0.309</v>
      </c>
      <c r="K8" s="62">
        <v>0.14699999999999999</v>
      </c>
      <c r="L8" s="63"/>
      <c r="M8" s="64">
        <v>0.32</v>
      </c>
      <c r="N8" s="62">
        <v>0.14699999999999999</v>
      </c>
      <c r="O8" s="65"/>
      <c r="P8" s="61">
        <v>0.34</v>
      </c>
      <c r="Q8" s="62">
        <v>0.14699999999999999</v>
      </c>
      <c r="R8" s="65"/>
      <c r="S8" s="66">
        <v>0.33200000000000002</v>
      </c>
      <c r="T8" s="62">
        <v>0.14699999999999999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5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5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1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0.20899999999999999</v>
      </c>
      <c r="K12" s="62">
        <v>7.0000000000000007E-2</v>
      </c>
      <c r="L12" s="63"/>
      <c r="M12" s="64">
        <v>0.22800000000000001</v>
      </c>
      <c r="N12" s="62">
        <v>7.0000000000000007E-2</v>
      </c>
      <c r="O12" s="65"/>
      <c r="P12" s="64">
        <v>0.20899999999999999</v>
      </c>
      <c r="Q12" s="62">
        <v>0.106</v>
      </c>
      <c r="R12" s="65"/>
      <c r="S12" s="66">
        <v>0.20899999999999999</v>
      </c>
      <c r="T12" s="62">
        <v>0.14199999999999999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5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6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7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6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5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6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7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6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5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6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39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0.51800000000000002</v>
      </c>
      <c r="K24" s="149">
        <f>K8+K12</f>
        <v>0.217</v>
      </c>
      <c r="L24" s="150"/>
      <c r="M24" s="151">
        <f>M8+M12</f>
        <v>0.54800000000000004</v>
      </c>
      <c r="N24" s="151">
        <f>N8+N12</f>
        <v>0.217</v>
      </c>
      <c r="O24" s="152"/>
      <c r="P24" s="151">
        <f>P8+P12</f>
        <v>0.54900000000000004</v>
      </c>
      <c r="Q24" s="151">
        <f>Q8+Q12</f>
        <v>0.253</v>
      </c>
      <c r="R24" s="152"/>
      <c r="S24" s="153">
        <f>S8+S12</f>
        <v>0.54100000000000004</v>
      </c>
      <c r="T24" s="151">
        <f>T8+T12</f>
        <v>0.28899999999999998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4.2000000000000003E-2</v>
      </c>
      <c r="K29" s="53"/>
      <c r="L29" s="50"/>
      <c r="M29" s="51">
        <v>0.04</v>
      </c>
      <c r="N29" s="52"/>
      <c r="O29" s="47"/>
      <c r="P29" s="51">
        <v>4.4999999999999998E-2</v>
      </c>
      <c r="Q29" s="53"/>
      <c r="R29" s="47"/>
      <c r="S29" s="51">
        <v>4.4999999999999998E-2</v>
      </c>
      <c r="T29" s="53"/>
    </row>
    <row r="30" spans="1:20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</row>
    <row r="31" spans="1:20" s="181" customFormat="1" ht="14.25" customHeight="1">
      <c r="A31" s="11"/>
      <c r="B31" s="11"/>
      <c r="C31" s="171" t="s">
        <v>47</v>
      </c>
      <c r="D31" s="172"/>
      <c r="E31" s="173"/>
      <c r="F31" s="174"/>
      <c r="G31" s="174"/>
      <c r="H31" s="175"/>
      <c r="I31" s="176"/>
      <c r="J31" s="177">
        <v>8.0000000000000002E-3</v>
      </c>
      <c r="K31" s="178"/>
      <c r="L31" s="179"/>
      <c r="M31" s="177">
        <v>6.0000000000000001E-3</v>
      </c>
      <c r="N31" s="180"/>
      <c r="O31" s="176"/>
      <c r="P31" s="177">
        <v>6.0000000000000001E-3</v>
      </c>
      <c r="Q31" s="178"/>
      <c r="R31" s="176"/>
      <c r="S31" s="180">
        <v>8.0000000000000002E-3</v>
      </c>
      <c r="T31" s="178"/>
    </row>
    <row r="32" spans="1:20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51">
        <v>0.24099999999999999</v>
      </c>
      <c r="K32" s="53"/>
      <c r="L32" s="50"/>
      <c r="M32" s="51">
        <v>0.24099999999999999</v>
      </c>
      <c r="N32" s="52"/>
      <c r="O32" s="47"/>
      <c r="P32" s="51">
        <v>0.26500000000000001</v>
      </c>
      <c r="Q32" s="53"/>
      <c r="R32" s="47"/>
      <c r="S32" s="52">
        <v>0.26500000000000001</v>
      </c>
      <c r="T32" s="53"/>
    </row>
    <row r="33" spans="1:20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51">
        <v>0.20599999999999999</v>
      </c>
      <c r="K33" s="53"/>
      <c r="L33" s="50"/>
      <c r="M33" s="51">
        <v>0.23</v>
      </c>
      <c r="N33" s="52"/>
      <c r="O33" s="47"/>
      <c r="P33" s="51">
        <v>0.20599999999999999</v>
      </c>
      <c r="Q33" s="53"/>
      <c r="R33" s="47"/>
      <c r="S33" s="52">
        <v>0.23</v>
      </c>
      <c r="T33" s="53"/>
    </row>
    <row r="34" spans="1:20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1">
        <v>0</v>
      </c>
      <c r="T34" s="53"/>
    </row>
    <row r="35" spans="1:20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20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43"/>
      <c r="K59" s="244"/>
      <c r="L59" s="242"/>
      <c r="M59" s="243"/>
      <c r="N59" s="244"/>
      <c r="O59" s="242"/>
      <c r="P59" s="243"/>
      <c r="Q59" s="244"/>
      <c r="R59" s="242"/>
      <c r="S59" s="243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A74" t="s">
        <v>72</v>
      </c>
      <c r="O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G21" sqref="G21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2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2"/>
    </row>
    <row r="3" spans="1:17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2"/>
    </row>
    <row r="4" spans="1:17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2"/>
    </row>
    <row r="5" spans="1:17" s="466" customFormat="1" ht="15.75">
      <c r="A5" s="463" t="s">
        <v>137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5"/>
      <c r="P5" s="465"/>
      <c r="Q5" s="465"/>
    </row>
    <row r="6" spans="1:17" s="466" customFormat="1" ht="15.75">
      <c r="A6" s="463" t="s">
        <v>138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1:17" s="468" customForma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2"/>
    </row>
    <row r="8" spans="1:17" s="468" customFormat="1" ht="15.75" customHeight="1">
      <c r="A8" s="490" t="s">
        <v>139</v>
      </c>
      <c r="B8" s="490" t="s">
        <v>140</v>
      </c>
      <c r="C8" s="491" t="s">
        <v>141</v>
      </c>
      <c r="D8" s="492"/>
      <c r="E8" s="491" t="s">
        <v>142</v>
      </c>
      <c r="F8" s="492"/>
      <c r="G8" s="491" t="s">
        <v>143</v>
      </c>
      <c r="H8" s="492"/>
      <c r="I8" s="491" t="s">
        <v>144</v>
      </c>
      <c r="J8" s="492"/>
      <c r="K8" s="491" t="s">
        <v>145</v>
      </c>
      <c r="L8" s="493"/>
      <c r="M8" s="493"/>
      <c r="N8" s="492"/>
      <c r="O8" s="462"/>
    </row>
    <row r="9" spans="1:17" s="468" customFormat="1" ht="12.75" customHeight="1">
      <c r="A9" s="494"/>
      <c r="B9" s="494"/>
      <c r="C9" s="472" t="s">
        <v>146</v>
      </c>
      <c r="D9" s="472" t="s">
        <v>42</v>
      </c>
      <c r="E9" s="472" t="s">
        <v>146</v>
      </c>
      <c r="F9" s="472" t="s">
        <v>42</v>
      </c>
      <c r="G9" s="472" t="s">
        <v>146</v>
      </c>
      <c r="H9" s="472" t="s">
        <v>42</v>
      </c>
      <c r="I9" s="472" t="s">
        <v>146</v>
      </c>
      <c r="J9" s="472" t="s">
        <v>42</v>
      </c>
      <c r="K9" s="472" t="s">
        <v>163</v>
      </c>
      <c r="L9" s="472" t="s">
        <v>164</v>
      </c>
      <c r="M9" s="472" t="s">
        <v>165</v>
      </c>
      <c r="N9" s="472" t="s">
        <v>166</v>
      </c>
      <c r="O9" s="462"/>
    </row>
    <row r="10" spans="1:17">
      <c r="A10" s="473" t="s">
        <v>147</v>
      </c>
      <c r="B10" s="474" t="s">
        <v>148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v>3.2000000000000001E-2</v>
      </c>
      <c r="L10" s="476">
        <v>4.9000000000000002E-2</v>
      </c>
      <c r="M10" s="476">
        <v>4.8000000000000001E-2</v>
      </c>
      <c r="N10" s="476">
        <v>5.0999999999999997E-2</v>
      </c>
      <c r="O10" s="462"/>
    </row>
    <row r="11" spans="1:17">
      <c r="A11" s="477" t="s">
        <v>150</v>
      </c>
      <c r="B11" s="474" t="s">
        <v>151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v>1.9E-2</v>
      </c>
      <c r="L11" s="476">
        <v>3.5999999999999997E-2</v>
      </c>
      <c r="M11" s="476">
        <v>3.6999999999999998E-2</v>
      </c>
      <c r="N11" s="476">
        <v>6.4000000000000001E-2</v>
      </c>
      <c r="O11" s="462"/>
    </row>
    <row r="12" spans="1:17">
      <c r="A12" s="477"/>
      <c r="B12" s="474" t="s">
        <v>152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f>0*1.73*0.944*6500/1000000</f>
        <v>0</v>
      </c>
      <c r="L12" s="476">
        <f>0*1.73*0.944*6500/1000000</f>
        <v>0</v>
      </c>
      <c r="M12" s="476">
        <f>0*1.73*0.944*6500/1000000</f>
        <v>0</v>
      </c>
      <c r="N12" s="476">
        <v>0</v>
      </c>
      <c r="O12" s="462"/>
    </row>
    <row r="13" spans="1:17">
      <c r="A13" s="477"/>
      <c r="B13" s="474" t="s">
        <v>153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4.1000000000000002E-2</v>
      </c>
      <c r="L13" s="476">
        <v>4.1000000000000002E-2</v>
      </c>
      <c r="M13" s="476">
        <v>4.1000000000000002E-2</v>
      </c>
      <c r="N13" s="476">
        <v>4.1000000000000002E-2</v>
      </c>
      <c r="O13" s="462"/>
    </row>
    <row r="14" spans="1:17">
      <c r="A14" s="477"/>
      <c r="B14" s="474" t="s">
        <v>100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4.2999999999999997E-2</v>
      </c>
      <c r="L14" s="476">
        <v>4.3999999999999997E-2</v>
      </c>
      <c r="M14" s="476">
        <v>4.2999999999999997E-2</v>
      </c>
      <c r="N14" s="476">
        <v>0.114</v>
      </c>
      <c r="O14" s="462"/>
    </row>
    <row r="15" spans="1:17">
      <c r="A15" s="477"/>
      <c r="B15" s="474" t="s">
        <v>154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v>0.17399999999999999</v>
      </c>
      <c r="L15" s="476">
        <v>0.17399999999999999</v>
      </c>
      <c r="M15" s="476">
        <v>0.17399999999999999</v>
      </c>
      <c r="N15" s="476">
        <v>0.17399999999999999</v>
      </c>
      <c r="O15" s="462"/>
    </row>
    <row r="16" spans="1:17">
      <c r="A16" s="477"/>
      <c r="B16" s="474" t="s">
        <v>155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5.8999999999999997E-2</v>
      </c>
      <c r="L16" s="476">
        <v>5.7000000000000002E-2</v>
      </c>
      <c r="M16" s="476">
        <v>0.06</v>
      </c>
      <c r="N16" s="476">
        <v>6.4000000000000001E-2</v>
      </c>
      <c r="O16" s="462"/>
    </row>
    <row r="17" spans="1:15">
      <c r="A17" s="477"/>
      <c r="B17" s="474" t="s">
        <v>156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f>0*1.73*0.944*6500/1000000</f>
        <v>0</v>
      </c>
      <c r="L17" s="476">
        <v>0</v>
      </c>
      <c r="M17" s="476">
        <v>0</v>
      </c>
      <c r="N17" s="476">
        <v>0</v>
      </c>
      <c r="O17" s="462"/>
    </row>
    <row r="18" spans="1:15">
      <c r="A18" s="477"/>
      <c r="B18" s="474" t="s">
        <v>157</v>
      </c>
      <c r="C18" s="472" t="s">
        <v>149</v>
      </c>
      <c r="D18" s="472" t="s">
        <v>149</v>
      </c>
      <c r="E18" s="472" t="s">
        <v>149</v>
      </c>
      <c r="F18" s="472" t="s">
        <v>149</v>
      </c>
      <c r="G18" s="475">
        <v>49.1</v>
      </c>
      <c r="H18" s="475">
        <v>15</v>
      </c>
      <c r="I18" s="472" t="s">
        <v>149</v>
      </c>
      <c r="J18" s="472" t="s">
        <v>149</v>
      </c>
      <c r="K18" s="476">
        <v>0</v>
      </c>
      <c r="L18" s="476">
        <v>0</v>
      </c>
      <c r="M18" s="476">
        <v>0</v>
      </c>
      <c r="N18" s="476">
        <v>0</v>
      </c>
      <c r="O18" s="462"/>
    </row>
    <row r="19" spans="1:15">
      <c r="A19" s="477"/>
      <c r="B19" s="474" t="s">
        <v>158</v>
      </c>
      <c r="C19" s="472" t="s">
        <v>149</v>
      </c>
      <c r="D19" s="472" t="s">
        <v>149</v>
      </c>
      <c r="E19" s="472" t="s">
        <v>149</v>
      </c>
      <c r="F19" s="472" t="s">
        <v>149</v>
      </c>
      <c r="G19" s="475">
        <v>49.1</v>
      </c>
      <c r="H19" s="475">
        <v>15</v>
      </c>
      <c r="I19" s="472" t="s">
        <v>149</v>
      </c>
      <c r="J19" s="472" t="s">
        <v>149</v>
      </c>
      <c r="K19" s="476">
        <v>3.0000000000000001E-3</v>
      </c>
      <c r="L19" s="476">
        <v>3.0000000000000001E-3</v>
      </c>
      <c r="M19" s="476">
        <v>3.0000000000000001E-3</v>
      </c>
      <c r="N19" s="476">
        <v>3.0000000000000001E-3</v>
      </c>
      <c r="O19" s="462"/>
    </row>
    <row r="20" spans="1:15">
      <c r="A20" s="479"/>
      <c r="B20" s="480"/>
      <c r="C20" s="472"/>
      <c r="D20" s="472"/>
      <c r="E20" s="475"/>
      <c r="F20" s="475"/>
      <c r="G20" s="475"/>
      <c r="H20" s="475"/>
      <c r="I20" s="472"/>
      <c r="J20" s="472"/>
      <c r="K20" s="476"/>
      <c r="L20" s="476"/>
      <c r="M20" s="476"/>
      <c r="N20" s="476"/>
      <c r="O20" s="462"/>
    </row>
    <row r="21" spans="1:15">
      <c r="A21" s="475"/>
      <c r="B21" s="481" t="s">
        <v>33</v>
      </c>
      <c r="C21" s="472"/>
      <c r="D21" s="472"/>
      <c r="E21" s="482"/>
      <c r="F21" s="482"/>
      <c r="G21" s="482"/>
      <c r="H21" s="482"/>
      <c r="I21" s="472"/>
      <c r="J21" s="472"/>
      <c r="K21" s="483">
        <f>K10+K11+K12+K13+K14+K15+K16+K17+K18+K19</f>
        <v>0.371</v>
      </c>
      <c r="L21" s="483">
        <f>L10+L11+L12+L13+L14+L15+L16+L17+L18+L19</f>
        <v>0.40399999999999997</v>
      </c>
      <c r="M21" s="483">
        <f>M10+M11+M12+M13+M14+M15+M16+M17+M18+M19</f>
        <v>0.40599999999999997</v>
      </c>
      <c r="N21" s="483">
        <f>N10+N11+N12+N13+N14+N15+N16+N17+N18+N19</f>
        <v>0.51100000000000001</v>
      </c>
      <c r="O21" s="462"/>
    </row>
    <row r="22" spans="1:15">
      <c r="A22" s="473"/>
      <c r="B22" s="481"/>
      <c r="C22" s="472"/>
      <c r="D22" s="472"/>
      <c r="E22" s="482"/>
      <c r="F22" s="482"/>
      <c r="G22" s="482"/>
      <c r="H22" s="482"/>
      <c r="I22" s="472"/>
      <c r="J22" s="472"/>
      <c r="K22" s="483"/>
      <c r="L22" s="483"/>
      <c r="M22" s="483"/>
      <c r="N22" s="483"/>
      <c r="O22" s="462"/>
    </row>
    <row r="23" spans="1:15">
      <c r="A23" s="473" t="s">
        <v>159</v>
      </c>
      <c r="B23" s="474" t="s">
        <v>129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2.2050000000000001</v>
      </c>
      <c r="L23" s="476">
        <v>2.1669999999999998</v>
      </c>
      <c r="M23" s="476">
        <v>2.1480000000000001</v>
      </c>
      <c r="N23" s="476">
        <v>2.0659999999999998</v>
      </c>
      <c r="O23" s="462"/>
    </row>
    <row r="24" spans="1:15">
      <c r="A24" s="477" t="s">
        <v>160</v>
      </c>
      <c r="B24" s="474" t="s">
        <v>161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0.89500000000000002</v>
      </c>
      <c r="L24" s="476">
        <v>0.88800000000000001</v>
      </c>
      <c r="M24" s="476">
        <v>0.86499999999999999</v>
      </c>
      <c r="N24" s="476">
        <v>0.86</v>
      </c>
      <c r="O24" s="462"/>
    </row>
    <row r="25" spans="1:15">
      <c r="A25" s="477"/>
      <c r="B25" s="474" t="s">
        <v>162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1.4999999999999999E-2</v>
      </c>
      <c r="L25" s="476">
        <v>1.4999999999999999E-2</v>
      </c>
      <c r="M25" s="476">
        <v>1.4E-2</v>
      </c>
      <c r="N25" s="476">
        <v>1.9E-2</v>
      </c>
      <c r="O25" s="462"/>
    </row>
    <row r="26" spans="1:15">
      <c r="A26" s="477"/>
      <c r="B26" s="474" t="s">
        <v>133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0.11799999999999999</v>
      </c>
      <c r="L26" s="476">
        <v>0.13</v>
      </c>
      <c r="M26" s="476">
        <v>0.129</v>
      </c>
      <c r="N26" s="476">
        <v>0.112</v>
      </c>
      <c r="O26" s="462"/>
    </row>
    <row r="27" spans="1:15">
      <c r="A27" s="477"/>
      <c r="B27" s="474" t="s">
        <v>122</v>
      </c>
      <c r="C27" s="472" t="s">
        <v>149</v>
      </c>
      <c r="D27" s="472" t="s">
        <v>149</v>
      </c>
      <c r="E27" s="475">
        <v>46.6</v>
      </c>
      <c r="F27" s="475">
        <v>0.3</v>
      </c>
      <c r="G27" s="475">
        <v>48.7</v>
      </c>
      <c r="H27" s="475">
        <v>65</v>
      </c>
      <c r="I27" s="472" t="s">
        <v>149</v>
      </c>
      <c r="J27" s="472" t="s">
        <v>149</v>
      </c>
      <c r="K27" s="476">
        <v>0.28499999999999998</v>
      </c>
      <c r="L27" s="476">
        <v>0.28699999999999998</v>
      </c>
      <c r="M27" s="476">
        <v>0.316</v>
      </c>
      <c r="N27" s="476">
        <v>0.317</v>
      </c>
      <c r="O27" s="462"/>
    </row>
    <row r="28" spans="1:15">
      <c r="A28" s="477"/>
      <c r="B28" s="474" t="s">
        <v>130</v>
      </c>
      <c r="C28" s="472" t="s">
        <v>149</v>
      </c>
      <c r="D28" s="472" t="s">
        <v>149</v>
      </c>
      <c r="E28" s="475">
        <v>46.6</v>
      </c>
      <c r="F28" s="475">
        <v>0.3</v>
      </c>
      <c r="G28" s="475">
        <v>48.7</v>
      </c>
      <c r="H28" s="475">
        <v>65</v>
      </c>
      <c r="I28" s="472" t="s">
        <v>149</v>
      </c>
      <c r="J28" s="472" t="s">
        <v>149</v>
      </c>
      <c r="K28" s="476">
        <v>3.0000000000000001E-3</v>
      </c>
      <c r="L28" s="476">
        <v>4.0000000000000001E-3</v>
      </c>
      <c r="M28" s="476">
        <v>3.0000000000000001E-3</v>
      </c>
      <c r="N28" s="476">
        <v>2E-3</v>
      </c>
      <c r="O28" s="462"/>
    </row>
    <row r="29" spans="1:15">
      <c r="A29" s="479"/>
      <c r="B29" s="480"/>
      <c r="C29" s="475"/>
      <c r="D29" s="475"/>
      <c r="E29" s="475"/>
      <c r="F29" s="475"/>
      <c r="G29" s="475"/>
      <c r="H29" s="475"/>
      <c r="I29" s="475"/>
      <c r="J29" s="475"/>
      <c r="K29" s="476"/>
      <c r="L29" s="476"/>
      <c r="M29" s="476"/>
      <c r="N29" s="476"/>
      <c r="O29" s="462"/>
    </row>
    <row r="30" spans="1:15">
      <c r="A30" s="479"/>
      <c r="B30" s="484" t="s">
        <v>33</v>
      </c>
      <c r="C30" s="482"/>
      <c r="D30" s="482"/>
      <c r="E30" s="482"/>
      <c r="F30" s="482"/>
      <c r="G30" s="482"/>
      <c r="H30" s="482"/>
      <c r="I30" s="482"/>
      <c r="J30" s="482"/>
      <c r="K30" s="483">
        <f>K23+K24+K25+K26+K27+K28</f>
        <v>3.5210000000000004</v>
      </c>
      <c r="L30" s="483">
        <f>L23+L24+L25+L26+L27+L28</f>
        <v>3.4909999999999997</v>
      </c>
      <c r="M30" s="483">
        <f>M23+M24+M25+M26+M27+M28</f>
        <v>3.4749999999999996</v>
      </c>
      <c r="N30" s="483">
        <f>N23+N24+N25+N26+N27+N28</f>
        <v>3.3759999999999999</v>
      </c>
      <c r="O30" s="462"/>
    </row>
    <row r="31" spans="1:1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85"/>
      <c r="L31" s="485"/>
      <c r="M31" s="485"/>
      <c r="N31" s="485"/>
      <c r="O31" s="462"/>
    </row>
    <row r="32" spans="1:15">
      <c r="A32" t="s">
        <v>72</v>
      </c>
      <c r="B32" s="467"/>
      <c r="C32" s="467"/>
      <c r="D32" s="467"/>
      <c r="E32" s="467"/>
      <c r="F32" t="s">
        <v>73</v>
      </c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6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2"/>
    </row>
    <row r="34" spans="1:15">
      <c r="A34" s="488"/>
      <c r="B34" s="489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2"/>
    </row>
    <row r="35" spans="1: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</row>
    <row r="36" spans="1: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</row>
    <row r="37" spans="1:15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</row>
    <row r="38" spans="1:1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selection activeCell="G10" sqref="G10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2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2"/>
    </row>
    <row r="3" spans="1:17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2"/>
    </row>
    <row r="4" spans="1:17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2"/>
    </row>
    <row r="5" spans="1:17" s="466" customFormat="1" ht="15.75">
      <c r="A5" s="463" t="s">
        <v>137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5"/>
      <c r="P5" s="465"/>
      <c r="Q5" s="465"/>
    </row>
    <row r="6" spans="1:17" s="466" customFormat="1" ht="15.75">
      <c r="A6" s="463" t="s">
        <v>138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</row>
    <row r="7" spans="1:17" s="468" customForma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2"/>
    </row>
    <row r="8" spans="1:17" s="468" customFormat="1" ht="15.75" customHeight="1">
      <c r="A8" s="490" t="s">
        <v>139</v>
      </c>
      <c r="B8" s="490" t="s">
        <v>140</v>
      </c>
      <c r="C8" s="491" t="s">
        <v>141</v>
      </c>
      <c r="D8" s="492"/>
      <c r="E8" s="491" t="s">
        <v>142</v>
      </c>
      <c r="F8" s="492"/>
      <c r="G8" s="491" t="s">
        <v>143</v>
      </c>
      <c r="H8" s="492"/>
      <c r="I8" s="491" t="s">
        <v>144</v>
      </c>
      <c r="J8" s="492"/>
      <c r="K8" s="491" t="s">
        <v>145</v>
      </c>
      <c r="L8" s="493"/>
      <c r="M8" s="493"/>
      <c r="N8" s="492"/>
      <c r="O8" s="462"/>
    </row>
    <row r="9" spans="1:17" s="468" customFormat="1" ht="12.75" customHeight="1">
      <c r="A9" s="494"/>
      <c r="B9" s="494"/>
      <c r="C9" s="472" t="s">
        <v>146</v>
      </c>
      <c r="D9" s="472" t="s">
        <v>42</v>
      </c>
      <c r="E9" s="472" t="s">
        <v>146</v>
      </c>
      <c r="F9" s="472" t="s">
        <v>42</v>
      </c>
      <c r="G9" s="472" t="s">
        <v>146</v>
      </c>
      <c r="H9" s="472" t="s">
        <v>42</v>
      </c>
      <c r="I9" s="472" t="s">
        <v>146</v>
      </c>
      <c r="J9" s="472" t="s">
        <v>42</v>
      </c>
      <c r="K9" s="472" t="s">
        <v>167</v>
      </c>
      <c r="L9" s="472" t="s">
        <v>168</v>
      </c>
      <c r="M9" s="472" t="s">
        <v>169</v>
      </c>
      <c r="N9" s="472" t="s">
        <v>170</v>
      </c>
      <c r="O9" s="462"/>
    </row>
    <row r="10" spans="1:17">
      <c r="A10" s="473" t="s">
        <v>147</v>
      </c>
      <c r="B10" s="474" t="s">
        <v>148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v>4.7E-2</v>
      </c>
      <c r="L10" s="476">
        <v>0.05</v>
      </c>
      <c r="M10" s="476">
        <v>5.1999999999999998E-2</v>
      </c>
      <c r="N10" s="476">
        <v>5.3999999999999999E-2</v>
      </c>
      <c r="O10" s="462"/>
    </row>
    <row r="11" spans="1:17">
      <c r="A11" s="477" t="s">
        <v>150</v>
      </c>
      <c r="B11" s="474" t="s">
        <v>151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v>6.7000000000000004E-2</v>
      </c>
      <c r="L11" s="476">
        <v>6.2E-2</v>
      </c>
      <c r="M11" s="476">
        <v>5.6000000000000001E-2</v>
      </c>
      <c r="N11" s="476">
        <v>5.5E-2</v>
      </c>
      <c r="O11" s="462"/>
    </row>
    <row r="12" spans="1:17">
      <c r="A12" s="477"/>
      <c r="B12" s="474" t="s">
        <v>152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v>0</v>
      </c>
      <c r="L12" s="476">
        <v>0</v>
      </c>
      <c r="M12" s="476">
        <v>0</v>
      </c>
      <c r="N12" s="476">
        <v>0</v>
      </c>
      <c r="O12" s="462"/>
    </row>
    <row r="13" spans="1:17">
      <c r="A13" s="477"/>
      <c r="B13" s="474" t="s">
        <v>153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4.1000000000000002E-2</v>
      </c>
      <c r="L13" s="476">
        <v>4.1000000000000002E-2</v>
      </c>
      <c r="M13" s="476">
        <v>4.1000000000000002E-2</v>
      </c>
      <c r="N13" s="476">
        <v>4.1000000000000002E-2</v>
      </c>
      <c r="O13" s="462"/>
    </row>
    <row r="14" spans="1:17">
      <c r="A14" s="477"/>
      <c r="B14" s="474" t="s">
        <v>100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0.20699999999999999</v>
      </c>
      <c r="L14" s="476">
        <v>0.16200000000000001</v>
      </c>
      <c r="M14" s="476">
        <v>0.183</v>
      </c>
      <c r="N14" s="476">
        <v>6.5000000000000002E-2</v>
      </c>
      <c r="O14" s="462"/>
    </row>
    <row r="15" spans="1:17">
      <c r="A15" s="477"/>
      <c r="B15" s="474" t="s">
        <v>154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v>0.17899999999999999</v>
      </c>
      <c r="L15" s="476">
        <v>0.20200000000000001</v>
      </c>
      <c r="M15" s="476">
        <v>0.16800000000000001</v>
      </c>
      <c r="N15" s="476">
        <v>0.156</v>
      </c>
      <c r="O15" s="462"/>
    </row>
    <row r="16" spans="1:17">
      <c r="A16" s="477"/>
      <c r="B16" s="474" t="s">
        <v>155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0.06</v>
      </c>
      <c r="L16" s="476">
        <v>6.5000000000000002E-2</v>
      </c>
      <c r="M16" s="476">
        <v>6.9000000000000006E-2</v>
      </c>
      <c r="N16" s="476">
        <v>6.8000000000000005E-2</v>
      </c>
      <c r="O16" s="462"/>
    </row>
    <row r="17" spans="1:15">
      <c r="A17" s="477"/>
      <c r="B17" s="474" t="s">
        <v>156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v>0.28899999999999998</v>
      </c>
      <c r="L17" s="476">
        <v>0.53700000000000003</v>
      </c>
      <c r="M17" s="476">
        <v>0.42</v>
      </c>
      <c r="N17" s="476">
        <v>0.44500000000000001</v>
      </c>
      <c r="O17" s="462"/>
    </row>
    <row r="18" spans="1:15">
      <c r="A18" s="477"/>
      <c r="B18" s="474" t="s">
        <v>157</v>
      </c>
      <c r="C18" s="472" t="s">
        <v>149</v>
      </c>
      <c r="D18" s="472" t="s">
        <v>149</v>
      </c>
      <c r="E18" s="472" t="s">
        <v>149</v>
      </c>
      <c r="F18" s="472" t="s">
        <v>149</v>
      </c>
      <c r="G18" s="475">
        <v>49.1</v>
      </c>
      <c r="H18" s="475">
        <v>15</v>
      </c>
      <c r="I18" s="472" t="s">
        <v>149</v>
      </c>
      <c r="J18" s="472" t="s">
        <v>149</v>
      </c>
      <c r="K18" s="476">
        <v>0</v>
      </c>
      <c r="L18" s="476">
        <v>0</v>
      </c>
      <c r="M18" s="476">
        <v>0</v>
      </c>
      <c r="N18" s="476">
        <v>0</v>
      </c>
      <c r="O18" s="462"/>
    </row>
    <row r="19" spans="1:15">
      <c r="A19" s="477"/>
      <c r="B19" s="474" t="s">
        <v>158</v>
      </c>
      <c r="C19" s="472" t="s">
        <v>149</v>
      </c>
      <c r="D19" s="472" t="s">
        <v>149</v>
      </c>
      <c r="E19" s="472" t="s">
        <v>149</v>
      </c>
      <c r="F19" s="472" t="s">
        <v>149</v>
      </c>
      <c r="G19" s="475">
        <v>49.1</v>
      </c>
      <c r="H19" s="475">
        <v>15</v>
      </c>
      <c r="I19" s="472" t="s">
        <v>149</v>
      </c>
      <c r="J19" s="472" t="s">
        <v>149</v>
      </c>
      <c r="K19" s="476">
        <v>3.0000000000000001E-3</v>
      </c>
      <c r="L19" s="476">
        <v>3.0000000000000001E-3</v>
      </c>
      <c r="M19" s="476">
        <v>3.0000000000000001E-3</v>
      </c>
      <c r="N19" s="476">
        <v>3.0000000000000001E-3</v>
      </c>
      <c r="O19" s="462"/>
    </row>
    <row r="20" spans="1:15">
      <c r="A20" s="479"/>
      <c r="B20" s="480"/>
      <c r="C20" s="472"/>
      <c r="D20" s="472"/>
      <c r="E20" s="475"/>
      <c r="F20" s="475"/>
      <c r="G20" s="475"/>
      <c r="H20" s="475"/>
      <c r="I20" s="472"/>
      <c r="J20" s="472"/>
      <c r="K20" s="476"/>
      <c r="L20" s="476"/>
      <c r="M20" s="476"/>
      <c r="N20" s="476"/>
      <c r="O20" s="462"/>
    </row>
    <row r="21" spans="1:15">
      <c r="A21" s="475"/>
      <c r="B21" s="481" t="s">
        <v>33</v>
      </c>
      <c r="C21" s="472"/>
      <c r="D21" s="472"/>
      <c r="E21" s="482"/>
      <c r="F21" s="482"/>
      <c r="G21" s="482"/>
      <c r="H21" s="482"/>
      <c r="I21" s="472"/>
      <c r="J21" s="472"/>
      <c r="K21" s="483">
        <f>K10+K11+K12+K13+K14+K15+K16+K17+K18+K19</f>
        <v>0.8929999999999999</v>
      </c>
      <c r="L21" s="483">
        <f>L10+L11+L12+L13+L14+L15+L16+L17+L18+L19</f>
        <v>1.1220000000000001</v>
      </c>
      <c r="M21" s="483">
        <f>M10+M11+M12+M13+M14+M15+M16+M17+M18+M19</f>
        <v>0.99199999999999988</v>
      </c>
      <c r="N21" s="483">
        <f>N10+N11+N12+N13+N14+N15+N16+N17+N18+N19</f>
        <v>0.88700000000000001</v>
      </c>
      <c r="O21" s="462"/>
    </row>
    <row r="22" spans="1:15">
      <c r="A22" s="473"/>
      <c r="B22" s="481"/>
      <c r="C22" s="472"/>
      <c r="D22" s="472"/>
      <c r="E22" s="482"/>
      <c r="F22" s="482"/>
      <c r="G22" s="482"/>
      <c r="H22" s="482"/>
      <c r="I22" s="472"/>
      <c r="J22" s="472"/>
      <c r="K22" s="483"/>
      <c r="L22" s="483"/>
      <c r="M22" s="483"/>
      <c r="N22" s="483"/>
      <c r="O22" s="462"/>
    </row>
    <row r="23" spans="1:15">
      <c r="A23" s="473" t="s">
        <v>159</v>
      </c>
      <c r="B23" s="474" t="s">
        <v>129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2.0230000000000001</v>
      </c>
      <c r="L23" s="476">
        <v>2.0459999999999998</v>
      </c>
      <c r="M23" s="476">
        <v>1.994</v>
      </c>
      <c r="N23" s="476">
        <v>2.008</v>
      </c>
      <c r="O23" s="462"/>
    </row>
    <row r="24" spans="1:15">
      <c r="A24" s="477" t="s">
        <v>160</v>
      </c>
      <c r="B24" s="474" t="s">
        <v>161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0.90200000000000002</v>
      </c>
      <c r="L24" s="476">
        <v>0.90500000000000003</v>
      </c>
      <c r="M24" s="476">
        <v>0.91</v>
      </c>
      <c r="N24" s="476">
        <v>0.91100000000000003</v>
      </c>
      <c r="O24" s="462"/>
    </row>
    <row r="25" spans="1:15">
      <c r="A25" s="477"/>
      <c r="B25" s="474" t="s">
        <v>162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0.23599999999999999</v>
      </c>
      <c r="L25" s="476">
        <v>0.31900000000000001</v>
      </c>
      <c r="M25" s="476">
        <v>0.28299999999999997</v>
      </c>
      <c r="N25" s="476">
        <v>0.28399999999999997</v>
      </c>
      <c r="O25" s="462"/>
    </row>
    <row r="26" spans="1:15">
      <c r="A26" s="477"/>
      <c r="B26" s="474" t="s">
        <v>133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0.108</v>
      </c>
      <c r="L26" s="476">
        <v>0.17100000000000001</v>
      </c>
      <c r="M26" s="476">
        <v>0.16</v>
      </c>
      <c r="N26" s="476">
        <v>0.161</v>
      </c>
      <c r="O26" s="462"/>
    </row>
    <row r="27" spans="1:15">
      <c r="A27" s="477"/>
      <c r="B27" s="474" t="s">
        <v>122</v>
      </c>
      <c r="C27" s="472" t="s">
        <v>149</v>
      </c>
      <c r="D27" s="472" t="s">
        <v>149</v>
      </c>
      <c r="E27" s="475">
        <v>46.6</v>
      </c>
      <c r="F27" s="475">
        <v>0.3</v>
      </c>
      <c r="G27" s="475">
        <v>48.7</v>
      </c>
      <c r="H27" s="475">
        <v>65</v>
      </c>
      <c r="I27" s="472" t="s">
        <v>149</v>
      </c>
      <c r="J27" s="472" t="s">
        <v>149</v>
      </c>
      <c r="K27" s="476">
        <v>0.30599999999999999</v>
      </c>
      <c r="L27" s="476">
        <v>0.317</v>
      </c>
      <c r="M27" s="476">
        <v>0.317</v>
      </c>
      <c r="N27" s="476">
        <v>0.317</v>
      </c>
      <c r="O27" s="462"/>
    </row>
    <row r="28" spans="1:15">
      <c r="A28" s="477"/>
      <c r="B28" s="474" t="s">
        <v>130</v>
      </c>
      <c r="C28" s="472" t="s">
        <v>149</v>
      </c>
      <c r="D28" s="472" t="s">
        <v>149</v>
      </c>
      <c r="E28" s="475">
        <v>46.6</v>
      </c>
      <c r="F28" s="475">
        <v>0.3</v>
      </c>
      <c r="G28" s="475">
        <v>48.7</v>
      </c>
      <c r="H28" s="475">
        <v>65</v>
      </c>
      <c r="I28" s="472" t="s">
        <v>149</v>
      </c>
      <c r="J28" s="472" t="s">
        <v>149</v>
      </c>
      <c r="K28" s="476">
        <v>2E-3</v>
      </c>
      <c r="L28" s="476">
        <v>2E-3</v>
      </c>
      <c r="M28" s="476">
        <v>2E-3</v>
      </c>
      <c r="N28" s="476">
        <v>2E-3</v>
      </c>
      <c r="O28" s="462"/>
    </row>
    <row r="29" spans="1:15">
      <c r="A29" s="479"/>
      <c r="B29" s="480"/>
      <c r="C29" s="475"/>
      <c r="D29" s="475"/>
      <c r="E29" s="475"/>
      <c r="F29" s="475"/>
      <c r="G29" s="475"/>
      <c r="H29" s="475"/>
      <c r="I29" s="475"/>
      <c r="J29" s="475"/>
      <c r="K29" s="476"/>
      <c r="L29" s="476"/>
      <c r="M29" s="476"/>
      <c r="N29" s="476"/>
      <c r="O29" s="462"/>
    </row>
    <row r="30" spans="1:15">
      <c r="A30" s="479"/>
      <c r="B30" s="484" t="s">
        <v>33</v>
      </c>
      <c r="C30" s="482"/>
      <c r="D30" s="482"/>
      <c r="E30" s="482"/>
      <c r="F30" s="482"/>
      <c r="G30" s="482"/>
      <c r="H30" s="482"/>
      <c r="I30" s="482"/>
      <c r="J30" s="482"/>
      <c r="K30" s="483">
        <f>K23+K24+K25+K26+K27+K28</f>
        <v>3.5770000000000004</v>
      </c>
      <c r="L30" s="483">
        <f>L23+L24+L25+L26+L27+L28</f>
        <v>3.7599999999999993</v>
      </c>
      <c r="M30" s="483">
        <f>M23+M24+M25+M26+M27+M28</f>
        <v>3.6659999999999999</v>
      </c>
      <c r="N30" s="483">
        <f>N23+N24+N25+N26+N27+N28</f>
        <v>3.6829999999999998</v>
      </c>
      <c r="O30" s="462"/>
    </row>
    <row r="31" spans="1:1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85"/>
      <c r="L31" s="485"/>
      <c r="M31" s="485"/>
      <c r="N31" s="485"/>
      <c r="O31" s="462"/>
    </row>
    <row r="32" spans="1:15">
      <c r="A32" t="s">
        <v>72</v>
      </c>
      <c r="B32" s="467"/>
      <c r="C32" s="467"/>
      <c r="D32" s="467"/>
      <c r="E32" s="467"/>
      <c r="F32" t="s">
        <v>73</v>
      </c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6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2"/>
    </row>
    <row r="34" spans="1:15">
      <c r="A34" s="488"/>
      <c r="B34" s="489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2"/>
    </row>
    <row r="35" spans="1: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</row>
    <row r="36" spans="1: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</row>
    <row r="37" spans="1:15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</row>
    <row r="38" spans="1:15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I10" sqref="I10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2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2"/>
    </row>
    <row r="3" spans="1:17" s="466" customFormat="1" ht="15.75">
      <c r="A3" s="463" t="s">
        <v>137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5"/>
      <c r="P3" s="465"/>
      <c r="Q3" s="465"/>
    </row>
    <row r="4" spans="1:17" s="466" customFormat="1" ht="15.75">
      <c r="A4" s="463" t="s">
        <v>138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7" s="468" customForma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2"/>
    </row>
    <row r="6" spans="1:17" s="468" customFormat="1" ht="15.75" customHeight="1">
      <c r="A6" s="469" t="s">
        <v>139</v>
      </c>
      <c r="B6" s="469" t="s">
        <v>140</v>
      </c>
      <c r="C6" s="470" t="s">
        <v>141</v>
      </c>
      <c r="D6" s="470"/>
      <c r="E6" s="470" t="s">
        <v>142</v>
      </c>
      <c r="F6" s="470"/>
      <c r="G6" s="470" t="s">
        <v>143</v>
      </c>
      <c r="H6" s="470"/>
      <c r="I6" s="470" t="s">
        <v>144</v>
      </c>
      <c r="J6" s="470"/>
      <c r="K6" s="470" t="s">
        <v>145</v>
      </c>
      <c r="L6" s="470"/>
      <c r="M6" s="470"/>
      <c r="N6" s="470"/>
      <c r="O6" s="462"/>
    </row>
    <row r="7" spans="1:17" s="468" customFormat="1" ht="12.75" customHeight="1">
      <c r="A7" s="471"/>
      <c r="B7" s="471"/>
      <c r="C7" s="472" t="s">
        <v>146</v>
      </c>
      <c r="D7" s="472" t="s">
        <v>42</v>
      </c>
      <c r="E7" s="472" t="s">
        <v>146</v>
      </c>
      <c r="F7" s="472" t="s">
        <v>42</v>
      </c>
      <c r="G7" s="472" t="s">
        <v>146</v>
      </c>
      <c r="H7" s="472" t="s">
        <v>42</v>
      </c>
      <c r="I7" s="472" t="s">
        <v>146</v>
      </c>
      <c r="J7" s="472" t="s">
        <v>42</v>
      </c>
      <c r="K7" s="472" t="s">
        <v>171</v>
      </c>
      <c r="L7" s="472" t="s">
        <v>172</v>
      </c>
      <c r="M7" s="472" t="s">
        <v>173</v>
      </c>
      <c r="N7" s="472" t="s">
        <v>174</v>
      </c>
      <c r="O7" s="462"/>
    </row>
    <row r="8" spans="1:17">
      <c r="A8" s="473" t="s">
        <v>147</v>
      </c>
      <c r="B8" s="474" t="s">
        <v>148</v>
      </c>
      <c r="C8" s="472" t="s">
        <v>149</v>
      </c>
      <c r="D8" s="472" t="s">
        <v>149</v>
      </c>
      <c r="E8" s="472" t="s">
        <v>149</v>
      </c>
      <c r="F8" s="472" t="s">
        <v>149</v>
      </c>
      <c r="G8" s="475">
        <v>49.1</v>
      </c>
      <c r="H8" s="475">
        <v>15</v>
      </c>
      <c r="I8" s="472" t="s">
        <v>149</v>
      </c>
      <c r="J8" s="472" t="s">
        <v>149</v>
      </c>
      <c r="K8" s="476">
        <v>5.1999999999999998E-2</v>
      </c>
      <c r="L8" s="476">
        <v>5.2999999999999999E-2</v>
      </c>
      <c r="M8" s="476">
        <v>4.8000000000000001E-2</v>
      </c>
      <c r="N8" s="476">
        <v>2.7E-2</v>
      </c>
      <c r="O8" s="462"/>
    </row>
    <row r="9" spans="1:17">
      <c r="A9" s="477" t="s">
        <v>150</v>
      </c>
      <c r="B9" s="474" t="s">
        <v>151</v>
      </c>
      <c r="C9" s="472" t="s">
        <v>149</v>
      </c>
      <c r="D9" s="472" t="s">
        <v>149</v>
      </c>
      <c r="E9" s="472" t="s">
        <v>149</v>
      </c>
      <c r="F9" s="472" t="s">
        <v>149</v>
      </c>
      <c r="G9" s="475">
        <v>49.1</v>
      </c>
      <c r="H9" s="475">
        <v>15</v>
      </c>
      <c r="I9" s="472" t="s">
        <v>149</v>
      </c>
      <c r="J9" s="472" t="s">
        <v>149</v>
      </c>
      <c r="K9" s="476">
        <v>5.8999999999999997E-2</v>
      </c>
      <c r="L9" s="476">
        <v>5.3999999999999999E-2</v>
      </c>
      <c r="M9" s="476">
        <v>5.1999999999999998E-2</v>
      </c>
      <c r="N9" s="476">
        <v>1.0999999999999999E-2</v>
      </c>
      <c r="O9" s="462"/>
    </row>
    <row r="10" spans="1:17">
      <c r="A10" s="477"/>
      <c r="B10" s="474" t="s">
        <v>152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v>0</v>
      </c>
      <c r="L10" s="476">
        <v>0</v>
      </c>
      <c r="M10" s="476">
        <v>0</v>
      </c>
      <c r="N10" s="476">
        <v>0</v>
      </c>
      <c r="O10" s="462"/>
    </row>
    <row r="11" spans="1:17">
      <c r="A11" s="477"/>
      <c r="B11" s="474" t="s">
        <v>153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v>4.1000000000000002E-2</v>
      </c>
      <c r="L11" s="476">
        <v>4.1000000000000002E-2</v>
      </c>
      <c r="M11" s="476">
        <v>4.1000000000000002E-2</v>
      </c>
      <c r="N11" s="476">
        <v>4.1000000000000002E-2</v>
      </c>
      <c r="O11" s="462"/>
    </row>
    <row r="12" spans="1:17">
      <c r="A12" s="477"/>
      <c r="B12" s="474" t="s">
        <v>100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v>0.182</v>
      </c>
      <c r="L12" s="476">
        <v>0.124</v>
      </c>
      <c r="M12" s="476">
        <v>0.158</v>
      </c>
      <c r="N12" s="476">
        <v>6.8000000000000005E-2</v>
      </c>
      <c r="O12" s="462"/>
    </row>
    <row r="13" spans="1:17">
      <c r="A13" s="477"/>
      <c r="B13" s="474" t="s">
        <v>154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0.14899999999999999</v>
      </c>
      <c r="L13" s="476">
        <v>0.16700000000000001</v>
      </c>
      <c r="M13" s="476">
        <v>0.17699999999999999</v>
      </c>
      <c r="N13" s="476">
        <v>0.18</v>
      </c>
      <c r="O13" s="462"/>
    </row>
    <row r="14" spans="1:17">
      <c r="A14" s="477"/>
      <c r="B14" s="474" t="s">
        <v>175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6.9000000000000006E-2</v>
      </c>
      <c r="L14" s="476">
        <v>6.8000000000000005E-2</v>
      </c>
      <c r="M14" s="476">
        <v>6.7000000000000004E-2</v>
      </c>
      <c r="N14" s="476">
        <v>6.7000000000000004E-2</v>
      </c>
      <c r="O14" s="462"/>
    </row>
    <row r="15" spans="1:17">
      <c r="A15" s="477"/>
      <c r="B15" s="474" t="s">
        <v>156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v>0.52300000000000002</v>
      </c>
      <c r="L15" s="476">
        <v>0.41399999999999998</v>
      </c>
      <c r="M15" s="476">
        <v>0.33300000000000002</v>
      </c>
      <c r="N15" s="476">
        <v>0.14499999999999999</v>
      </c>
      <c r="O15" s="462"/>
    </row>
    <row r="16" spans="1:17">
      <c r="A16" s="477"/>
      <c r="B16" s="474" t="s">
        <v>157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0</v>
      </c>
      <c r="L16" s="476">
        <v>0</v>
      </c>
      <c r="M16" s="476">
        <v>0</v>
      </c>
      <c r="N16" s="476">
        <v>0</v>
      </c>
      <c r="O16" s="462"/>
    </row>
    <row r="17" spans="1:15">
      <c r="A17" s="477"/>
      <c r="B17" s="474" t="s">
        <v>158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v>3.0000000000000001E-3</v>
      </c>
      <c r="L17" s="476">
        <v>3.0000000000000001E-3</v>
      </c>
      <c r="M17" s="476">
        <v>3.0000000000000001E-3</v>
      </c>
      <c r="N17" s="476">
        <v>3.0000000000000001E-3</v>
      </c>
      <c r="O17" s="462"/>
    </row>
    <row r="18" spans="1:15">
      <c r="A18" s="479"/>
      <c r="B18" s="480"/>
      <c r="C18" s="472"/>
      <c r="D18" s="472"/>
      <c r="E18" s="475"/>
      <c r="F18" s="475"/>
      <c r="G18" s="475"/>
      <c r="H18" s="475"/>
      <c r="I18" s="472"/>
      <c r="J18" s="472"/>
      <c r="K18" s="476"/>
      <c r="L18" s="476"/>
      <c r="M18" s="476"/>
      <c r="N18" s="476"/>
      <c r="O18" s="462"/>
    </row>
    <row r="19" spans="1:15">
      <c r="A19" s="475"/>
      <c r="B19" s="481" t="s">
        <v>33</v>
      </c>
      <c r="C19" s="472"/>
      <c r="D19" s="472"/>
      <c r="E19" s="482"/>
      <c r="F19" s="482"/>
      <c r="G19" s="482"/>
      <c r="H19" s="482"/>
      <c r="I19" s="472"/>
      <c r="J19" s="472"/>
      <c r="K19" s="483">
        <f>K8+K9+K10+K11+K12+K13+K14+K15+K16+K17</f>
        <v>1.0780000000000001</v>
      </c>
      <c r="L19" s="483">
        <f>L8+L9+L10+L11+L12+L13+L14+L15+L16+L17</f>
        <v>0.92400000000000004</v>
      </c>
      <c r="M19" s="483">
        <f>M8+M9+M10+M11+M12+M13+M14+M15+M16+M17</f>
        <v>0.87900000000000011</v>
      </c>
      <c r="N19" s="483">
        <f>N8+N9+N10+N11+N12+N13+N14+N15+N16+N17</f>
        <v>0.54200000000000004</v>
      </c>
      <c r="O19" s="462"/>
    </row>
    <row r="20" spans="1:15">
      <c r="A20" s="473"/>
      <c r="B20" s="481"/>
      <c r="C20" s="472"/>
      <c r="D20" s="472"/>
      <c r="E20" s="482"/>
      <c r="F20" s="482"/>
      <c r="G20" s="482"/>
      <c r="H20" s="482"/>
      <c r="I20" s="472"/>
      <c r="J20" s="472"/>
      <c r="K20" s="483"/>
      <c r="L20" s="483"/>
      <c r="M20" s="483"/>
      <c r="N20" s="483"/>
      <c r="O20" s="462"/>
    </row>
    <row r="21" spans="1:15">
      <c r="A21" s="473" t="s">
        <v>159</v>
      </c>
      <c r="B21" s="474" t="s">
        <v>129</v>
      </c>
      <c r="C21" s="472" t="s">
        <v>149</v>
      </c>
      <c r="D21" s="472" t="s">
        <v>149</v>
      </c>
      <c r="E21" s="475">
        <v>46.6</v>
      </c>
      <c r="F21" s="475">
        <v>0.3</v>
      </c>
      <c r="G21" s="475">
        <v>48.7</v>
      </c>
      <c r="H21" s="475">
        <v>65</v>
      </c>
      <c r="I21" s="472" t="s">
        <v>149</v>
      </c>
      <c r="J21" s="472" t="s">
        <v>149</v>
      </c>
      <c r="K21" s="476">
        <v>1.843</v>
      </c>
      <c r="L21" s="476">
        <v>1.966</v>
      </c>
      <c r="M21" s="476">
        <v>1.7050000000000001</v>
      </c>
      <c r="N21" s="476">
        <v>2.2120000000000002</v>
      </c>
      <c r="O21" s="462"/>
    </row>
    <row r="22" spans="1:15">
      <c r="A22" s="477" t="s">
        <v>160</v>
      </c>
      <c r="B22" s="474" t="s">
        <v>161</v>
      </c>
      <c r="C22" s="472" t="s">
        <v>149</v>
      </c>
      <c r="D22" s="472" t="s">
        <v>149</v>
      </c>
      <c r="E22" s="475">
        <v>46.6</v>
      </c>
      <c r="F22" s="475">
        <v>0.3</v>
      </c>
      <c r="G22" s="475">
        <v>48.7</v>
      </c>
      <c r="H22" s="475">
        <v>65</v>
      </c>
      <c r="I22" s="472" t="s">
        <v>149</v>
      </c>
      <c r="J22" s="472" t="s">
        <v>149</v>
      </c>
      <c r="K22" s="476">
        <v>1.2999999999999999E-2</v>
      </c>
      <c r="L22" s="476">
        <v>0.86599999999999999</v>
      </c>
      <c r="M22" s="476">
        <v>0.86799999999999999</v>
      </c>
      <c r="N22" s="476">
        <v>0.88800000000000001</v>
      </c>
      <c r="O22" s="462"/>
    </row>
    <row r="23" spans="1:15">
      <c r="A23" s="477"/>
      <c r="B23" s="474" t="s">
        <v>162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0.22500000000000001</v>
      </c>
      <c r="L23" s="476">
        <v>0.312</v>
      </c>
      <c r="M23" s="476">
        <v>0.318</v>
      </c>
      <c r="N23" s="476">
        <v>0.28999999999999998</v>
      </c>
      <c r="O23" s="462"/>
    </row>
    <row r="24" spans="1:15">
      <c r="A24" s="477"/>
      <c r="B24" s="474" t="s">
        <v>133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0.121</v>
      </c>
      <c r="L24" s="476">
        <v>8.3000000000000004E-2</v>
      </c>
      <c r="M24" s="476">
        <v>0.08</v>
      </c>
      <c r="N24" s="476">
        <v>7.8E-2</v>
      </c>
      <c r="O24" s="462"/>
    </row>
    <row r="25" spans="1:15">
      <c r="A25" s="477"/>
      <c r="B25" s="474" t="s">
        <v>122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0.317</v>
      </c>
      <c r="L25" s="476">
        <v>0.316</v>
      </c>
      <c r="M25" s="476">
        <v>0.29799999999999999</v>
      </c>
      <c r="N25" s="476">
        <v>0.29399999999999998</v>
      </c>
      <c r="O25" s="462"/>
    </row>
    <row r="26" spans="1:15">
      <c r="A26" s="477"/>
      <c r="B26" s="474" t="s">
        <v>130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2E-3</v>
      </c>
      <c r="L26" s="476">
        <v>2E-3</v>
      </c>
      <c r="M26" s="476">
        <v>2E-3</v>
      </c>
      <c r="N26" s="476">
        <v>2E-3</v>
      </c>
      <c r="O26" s="462"/>
    </row>
    <row r="27" spans="1:15">
      <c r="A27" s="479"/>
      <c r="B27" s="480"/>
      <c r="C27" s="475"/>
      <c r="D27" s="475"/>
      <c r="E27" s="475"/>
      <c r="F27" s="475"/>
      <c r="G27" s="475"/>
      <c r="H27" s="475"/>
      <c r="I27" s="475"/>
      <c r="J27" s="475"/>
      <c r="K27" s="476"/>
      <c r="L27" s="476"/>
      <c r="M27" s="476"/>
      <c r="N27" s="476"/>
      <c r="O27" s="462"/>
    </row>
    <row r="28" spans="1:15">
      <c r="A28" s="479"/>
      <c r="B28" s="484" t="s">
        <v>33</v>
      </c>
      <c r="C28" s="482"/>
      <c r="D28" s="482"/>
      <c r="E28" s="482"/>
      <c r="F28" s="482"/>
      <c r="G28" s="482"/>
      <c r="H28" s="482"/>
      <c r="I28" s="482"/>
      <c r="J28" s="482"/>
      <c r="K28" s="483">
        <f>K21+K22+K23+K24+K25+K26</f>
        <v>2.5209999999999999</v>
      </c>
      <c r="L28" s="483">
        <f>L21+L22+L23+L24+L25+L26</f>
        <v>3.5449999999999995</v>
      </c>
      <c r="M28" s="483">
        <f>M21+M22+M23+M24+M25+M26</f>
        <v>3.2709999999999999</v>
      </c>
      <c r="N28" s="483">
        <f>N21+N22+N23+N24+N25+N26</f>
        <v>3.7639999999999998</v>
      </c>
      <c r="O28" s="462"/>
    </row>
    <row r="29" spans="1:15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85"/>
      <c r="L29" s="485"/>
      <c r="M29" s="485"/>
      <c r="N29" s="485"/>
      <c r="O29" s="462"/>
    </row>
    <row r="30" spans="1:15">
      <c r="A30" t="s">
        <v>72</v>
      </c>
      <c r="B30" s="467"/>
      <c r="C30" s="467"/>
      <c r="D30" s="467"/>
      <c r="E30" s="467"/>
      <c r="F30" t="s">
        <v>73</v>
      </c>
      <c r="G30" s="467"/>
      <c r="H30" s="467"/>
      <c r="I30" s="467"/>
      <c r="J30" s="467"/>
      <c r="K30" s="467"/>
      <c r="L30" s="467"/>
      <c r="M30" s="467"/>
      <c r="N30" s="467"/>
      <c r="O30" s="462"/>
    </row>
    <row r="31" spans="1:1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2"/>
    </row>
    <row r="32" spans="1:15">
      <c r="A32" s="488"/>
      <c r="B32" s="489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</row>
    <row r="34" spans="1:15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</row>
    <row r="35" spans="1: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</row>
    <row r="36" spans="1: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F10" sqref="F10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2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2"/>
    </row>
    <row r="3" spans="1:17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2"/>
    </row>
    <row r="4" spans="1:17" s="466" customFormat="1" ht="15.75">
      <c r="A4" s="463" t="s">
        <v>137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5"/>
      <c r="P4" s="465"/>
      <c r="Q4" s="465"/>
    </row>
    <row r="5" spans="1:17" s="466" customFormat="1" ht="15.75">
      <c r="A5" s="463" t="s">
        <v>138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</row>
    <row r="6" spans="1:17" s="468" customForma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2"/>
    </row>
    <row r="7" spans="1:17" s="468" customFormat="1" ht="15.75" customHeight="1">
      <c r="A7" s="469" t="s">
        <v>139</v>
      </c>
      <c r="B7" s="469" t="s">
        <v>140</v>
      </c>
      <c r="C7" s="470" t="s">
        <v>141</v>
      </c>
      <c r="D7" s="470"/>
      <c r="E7" s="470" t="s">
        <v>142</v>
      </c>
      <c r="F7" s="470"/>
      <c r="G7" s="470" t="s">
        <v>143</v>
      </c>
      <c r="H7" s="470"/>
      <c r="I7" s="470" t="s">
        <v>144</v>
      </c>
      <c r="J7" s="470"/>
      <c r="K7" s="470" t="s">
        <v>145</v>
      </c>
      <c r="L7" s="470"/>
      <c r="M7" s="470"/>
      <c r="N7" s="470"/>
      <c r="O7" s="462"/>
    </row>
    <row r="8" spans="1:17" s="468" customFormat="1" ht="12.75" customHeight="1">
      <c r="A8" s="471"/>
      <c r="B8" s="471"/>
      <c r="C8" s="472" t="s">
        <v>146</v>
      </c>
      <c r="D8" s="472" t="s">
        <v>42</v>
      </c>
      <c r="E8" s="472" t="s">
        <v>146</v>
      </c>
      <c r="F8" s="472" t="s">
        <v>42</v>
      </c>
      <c r="G8" s="472" t="s">
        <v>146</v>
      </c>
      <c r="H8" s="472" t="s">
        <v>42</v>
      </c>
      <c r="I8" s="472" t="s">
        <v>146</v>
      </c>
      <c r="J8" s="472" t="s">
        <v>42</v>
      </c>
      <c r="K8" s="472" t="s">
        <v>176</v>
      </c>
      <c r="L8" s="472" t="s">
        <v>177</v>
      </c>
      <c r="M8" s="472" t="s">
        <v>178</v>
      </c>
      <c r="N8" s="472" t="s">
        <v>179</v>
      </c>
      <c r="O8" s="462"/>
    </row>
    <row r="9" spans="1:17">
      <c r="A9" s="473" t="s">
        <v>147</v>
      </c>
      <c r="B9" s="474" t="s">
        <v>148</v>
      </c>
      <c r="C9" s="472" t="s">
        <v>149</v>
      </c>
      <c r="D9" s="472" t="s">
        <v>149</v>
      </c>
      <c r="E9" s="472" t="s">
        <v>149</v>
      </c>
      <c r="F9" s="472" t="s">
        <v>149</v>
      </c>
      <c r="G9" s="475">
        <v>49.1</v>
      </c>
      <c r="H9" s="475">
        <v>15</v>
      </c>
      <c r="I9" s="472" t="s">
        <v>149</v>
      </c>
      <c r="J9" s="472" t="s">
        <v>149</v>
      </c>
      <c r="K9" s="476">
        <v>1.4999999999999999E-2</v>
      </c>
      <c r="L9" s="476">
        <v>1.6E-2</v>
      </c>
      <c r="M9" s="476">
        <v>1.6E-2</v>
      </c>
      <c r="N9" s="476">
        <v>1.7999999999999999E-2</v>
      </c>
      <c r="O9" s="462"/>
    </row>
    <row r="10" spans="1:17">
      <c r="A10" s="477" t="s">
        <v>150</v>
      </c>
      <c r="B10" s="474" t="s">
        <v>151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v>3.0000000000000001E-3</v>
      </c>
      <c r="L10" s="476">
        <v>1E-3</v>
      </c>
      <c r="M10" s="476">
        <v>1E-3</v>
      </c>
      <c r="N10" s="476">
        <v>0</v>
      </c>
      <c r="O10" s="462"/>
    </row>
    <row r="11" spans="1:17">
      <c r="A11" s="477"/>
      <c r="B11" s="474" t="s">
        <v>152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f>0*1.73*0.944*6500/1000000</f>
        <v>0</v>
      </c>
      <c r="L11" s="476">
        <f>0*1.73*0.944*6500/1000000</f>
        <v>0</v>
      </c>
      <c r="M11" s="476">
        <f>0*1.73*0.944*6500/1000000</f>
        <v>0</v>
      </c>
      <c r="N11" s="476">
        <f>0*1.73*0.944*6500/1000000</f>
        <v>0</v>
      </c>
      <c r="O11" s="462"/>
    </row>
    <row r="12" spans="1:17">
      <c r="A12" s="477"/>
      <c r="B12" s="474" t="s">
        <v>153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v>4.1000000000000002E-2</v>
      </c>
      <c r="L12" s="476">
        <v>4.1000000000000002E-2</v>
      </c>
      <c r="M12" s="476">
        <v>4.1000000000000002E-2</v>
      </c>
      <c r="N12" s="476">
        <v>4.1000000000000002E-2</v>
      </c>
      <c r="O12" s="462"/>
    </row>
    <row r="13" spans="1:17">
      <c r="A13" s="477"/>
      <c r="B13" s="474" t="s">
        <v>100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0.20499999999999999</v>
      </c>
      <c r="L13" s="476">
        <v>0.125</v>
      </c>
      <c r="M13" s="476">
        <v>0.20100000000000001</v>
      </c>
      <c r="N13" s="476">
        <v>3.3000000000000002E-2</v>
      </c>
      <c r="O13" s="462"/>
    </row>
    <row r="14" spans="1:17">
      <c r="A14" s="477"/>
      <c r="B14" s="474" t="s">
        <v>154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0.182</v>
      </c>
      <c r="L14" s="476">
        <v>0.182</v>
      </c>
      <c r="M14" s="476">
        <v>0.182</v>
      </c>
      <c r="N14" s="476">
        <v>0.183</v>
      </c>
      <c r="O14" s="462"/>
    </row>
    <row r="15" spans="1:17">
      <c r="A15" s="477"/>
      <c r="B15" s="474" t="s">
        <v>175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v>7.0000000000000007E-2</v>
      </c>
      <c r="L15" s="476">
        <v>7.0000000000000007E-2</v>
      </c>
      <c r="M15" s="476">
        <v>7.4999999999999997E-2</v>
      </c>
      <c r="N15" s="476">
        <v>7.5999999999999998E-2</v>
      </c>
      <c r="O15" s="462"/>
    </row>
    <row r="16" spans="1:17">
      <c r="A16" s="477"/>
      <c r="B16" s="474" t="s">
        <v>156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0</v>
      </c>
      <c r="L16" s="476">
        <v>0</v>
      </c>
      <c r="M16" s="476">
        <v>0</v>
      </c>
      <c r="N16" s="476">
        <v>0</v>
      </c>
      <c r="O16" s="462"/>
    </row>
    <row r="17" spans="1:15">
      <c r="A17" s="477"/>
      <c r="B17" s="474" t="s">
        <v>157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v>0</v>
      </c>
      <c r="L17" s="476">
        <v>0</v>
      </c>
      <c r="M17" s="476">
        <v>0</v>
      </c>
      <c r="N17" s="476">
        <v>0</v>
      </c>
      <c r="O17" s="462"/>
    </row>
    <row r="18" spans="1:15">
      <c r="A18" s="477"/>
      <c r="B18" s="474" t="s">
        <v>180</v>
      </c>
      <c r="C18" s="472" t="s">
        <v>149</v>
      </c>
      <c r="D18" s="472" t="s">
        <v>149</v>
      </c>
      <c r="E18" s="472" t="s">
        <v>149</v>
      </c>
      <c r="F18" s="472" t="s">
        <v>149</v>
      </c>
      <c r="G18" s="475">
        <v>49.1</v>
      </c>
      <c r="H18" s="475">
        <v>15</v>
      </c>
      <c r="I18" s="472" t="s">
        <v>149</v>
      </c>
      <c r="J18" s="472" t="s">
        <v>149</v>
      </c>
      <c r="K18" s="476">
        <v>3.0000000000000001E-3</v>
      </c>
      <c r="L18" s="476">
        <v>3.0000000000000001E-3</v>
      </c>
      <c r="M18" s="476">
        <v>3.0000000000000001E-3</v>
      </c>
      <c r="N18" s="476">
        <v>3.0000000000000001E-3</v>
      </c>
      <c r="O18" s="462"/>
    </row>
    <row r="19" spans="1:15">
      <c r="A19" s="479"/>
      <c r="B19" s="480"/>
      <c r="C19" s="472"/>
      <c r="D19" s="472"/>
      <c r="E19" s="475"/>
      <c r="F19" s="475"/>
      <c r="G19" s="475"/>
      <c r="H19" s="475"/>
      <c r="I19" s="472"/>
      <c r="J19" s="472"/>
      <c r="K19" s="476"/>
      <c r="L19" s="476"/>
      <c r="M19" s="476"/>
      <c r="N19" s="476"/>
      <c r="O19" s="462"/>
    </row>
    <row r="20" spans="1:15">
      <c r="A20" s="475"/>
      <c r="B20" s="481" t="s">
        <v>33</v>
      </c>
      <c r="C20" s="472"/>
      <c r="D20" s="472"/>
      <c r="E20" s="482"/>
      <c r="F20" s="482"/>
      <c r="G20" s="482"/>
      <c r="H20" s="482"/>
      <c r="I20" s="472"/>
      <c r="J20" s="472"/>
      <c r="K20" s="483">
        <f>K9+K10+K11+K12+K13+K14+K15+K16+K17+K18</f>
        <v>0.51900000000000002</v>
      </c>
      <c r="L20" s="483">
        <f>L9+L10+L11+L12+L13+L14+L15+L16+L17+L18</f>
        <v>0.438</v>
      </c>
      <c r="M20" s="483">
        <f>M9+M10+M11+M12+M13+M14+M15+M16+M17+M18</f>
        <v>0.51900000000000002</v>
      </c>
      <c r="N20" s="483">
        <f>N9+N10+N11+N12+N13+N14+N15+N16+N17+N18</f>
        <v>0.35400000000000004</v>
      </c>
      <c r="O20" s="462"/>
    </row>
    <row r="21" spans="1:15">
      <c r="A21" s="473"/>
      <c r="B21" s="481"/>
      <c r="C21" s="472"/>
      <c r="D21" s="472"/>
      <c r="E21" s="482"/>
      <c r="F21" s="482"/>
      <c r="G21" s="482"/>
      <c r="H21" s="482"/>
      <c r="I21" s="472"/>
      <c r="J21" s="472"/>
      <c r="K21" s="483"/>
      <c r="L21" s="483"/>
      <c r="M21" s="483"/>
      <c r="N21" s="483"/>
      <c r="O21" s="462"/>
    </row>
    <row r="22" spans="1:15">
      <c r="A22" s="473" t="s">
        <v>159</v>
      </c>
      <c r="B22" s="474" t="s">
        <v>129</v>
      </c>
      <c r="C22" s="472" t="s">
        <v>149</v>
      </c>
      <c r="D22" s="472" t="s">
        <v>149</v>
      </c>
      <c r="E22" s="475">
        <v>46.6</v>
      </c>
      <c r="F22" s="475">
        <v>0.3</v>
      </c>
      <c r="G22" s="475">
        <v>48.7</v>
      </c>
      <c r="H22" s="475">
        <v>65</v>
      </c>
      <c r="I22" s="472" t="s">
        <v>149</v>
      </c>
      <c r="J22" s="472" t="s">
        <v>149</v>
      </c>
      <c r="K22" s="476">
        <v>2.2629999999999999</v>
      </c>
      <c r="L22" s="476">
        <v>2.2370000000000001</v>
      </c>
      <c r="M22" s="476">
        <v>2.113</v>
      </c>
      <c r="N22" s="476">
        <v>2.0640000000000001</v>
      </c>
      <c r="O22" s="462"/>
    </row>
    <row r="23" spans="1:15">
      <c r="A23" s="477" t="s">
        <v>160</v>
      </c>
      <c r="B23" s="474" t="s">
        <v>161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0.90500000000000003</v>
      </c>
      <c r="L23" s="476">
        <v>0.89900000000000002</v>
      </c>
      <c r="M23" s="476">
        <v>0.86599999999999999</v>
      </c>
      <c r="N23" s="476">
        <v>0.88300000000000001</v>
      </c>
      <c r="O23" s="462"/>
    </row>
    <row r="24" spans="1:15">
      <c r="A24" s="477"/>
      <c r="B24" s="474" t="s">
        <v>162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0.16800000000000001</v>
      </c>
      <c r="L24" s="476">
        <v>0.104</v>
      </c>
      <c r="M24" s="476">
        <v>4.5999999999999999E-2</v>
      </c>
      <c r="N24" s="476">
        <v>1.9E-2</v>
      </c>
      <c r="O24" s="462"/>
    </row>
    <row r="25" spans="1:15">
      <c r="A25" s="477"/>
      <c r="B25" s="474" t="s">
        <v>133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0.109</v>
      </c>
      <c r="L25" s="476">
        <v>0.127</v>
      </c>
      <c r="M25" s="476">
        <v>0.128</v>
      </c>
      <c r="N25" s="476">
        <v>0.12</v>
      </c>
      <c r="O25" s="462"/>
    </row>
    <row r="26" spans="1:15">
      <c r="A26" s="477"/>
      <c r="B26" s="474" t="s">
        <v>122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0.29399999999999998</v>
      </c>
      <c r="L26" s="476">
        <v>0.29399999999999998</v>
      </c>
      <c r="M26" s="476">
        <v>0.29399999999999998</v>
      </c>
      <c r="N26" s="476">
        <v>0.29399999999999998</v>
      </c>
      <c r="O26" s="462"/>
    </row>
    <row r="27" spans="1:15">
      <c r="A27" s="477"/>
      <c r="B27" s="474" t="s">
        <v>130</v>
      </c>
      <c r="C27" s="472" t="s">
        <v>149</v>
      </c>
      <c r="D27" s="472" t="s">
        <v>149</v>
      </c>
      <c r="E27" s="475">
        <v>46.6</v>
      </c>
      <c r="F27" s="475">
        <v>0.3</v>
      </c>
      <c r="G27" s="475">
        <v>48.7</v>
      </c>
      <c r="H27" s="475">
        <v>65</v>
      </c>
      <c r="I27" s="472" t="s">
        <v>149</v>
      </c>
      <c r="J27" s="472" t="s">
        <v>149</v>
      </c>
      <c r="K27" s="476">
        <v>2E-3</v>
      </c>
      <c r="L27" s="476">
        <v>2E-3</v>
      </c>
      <c r="M27" s="476">
        <v>3.0000000000000001E-3</v>
      </c>
      <c r="N27" s="476">
        <v>3.0000000000000001E-3</v>
      </c>
      <c r="O27" s="462"/>
    </row>
    <row r="28" spans="1:15">
      <c r="A28" s="479"/>
      <c r="B28" s="480"/>
      <c r="C28" s="475"/>
      <c r="D28" s="475"/>
      <c r="E28" s="475"/>
      <c r="F28" s="475"/>
      <c r="G28" s="475"/>
      <c r="H28" s="475"/>
      <c r="I28" s="475"/>
      <c r="J28" s="475"/>
      <c r="K28" s="476"/>
      <c r="L28" s="476"/>
      <c r="M28" s="476"/>
      <c r="N28" s="476"/>
      <c r="O28" s="462"/>
    </row>
    <row r="29" spans="1:15">
      <c r="A29" s="479"/>
      <c r="B29" s="484" t="s">
        <v>33</v>
      </c>
      <c r="C29" s="482"/>
      <c r="D29" s="482"/>
      <c r="E29" s="482"/>
      <c r="F29" s="482"/>
      <c r="G29" s="482"/>
      <c r="H29" s="482"/>
      <c r="I29" s="482"/>
      <c r="J29" s="482"/>
      <c r="K29" s="483">
        <f>K22+K23+K24+K25+K26+K27</f>
        <v>3.7410000000000001</v>
      </c>
      <c r="L29" s="483">
        <f>L22+L23+L24+L25+L26+L27</f>
        <v>3.6629999999999998</v>
      </c>
      <c r="M29" s="483">
        <f>M22+M23+M24+M25+M26+M27</f>
        <v>3.45</v>
      </c>
      <c r="N29" s="483">
        <f>N22+N23+N24+N25+N26+N27</f>
        <v>3.3830000000000005</v>
      </c>
      <c r="O29" s="462"/>
    </row>
    <row r="30" spans="1:15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85"/>
      <c r="L30" s="485"/>
      <c r="M30" s="485"/>
      <c r="N30" s="485"/>
      <c r="O30" s="462"/>
    </row>
    <row r="31" spans="1:15">
      <c r="A31" t="s">
        <v>72</v>
      </c>
      <c r="B31" s="467"/>
      <c r="C31" s="467"/>
      <c r="D31" s="467"/>
      <c r="E31" s="467"/>
      <c r="F31" t="s">
        <v>73</v>
      </c>
      <c r="G31" s="467"/>
      <c r="H31" s="467"/>
      <c r="I31" s="467"/>
      <c r="J31" s="467"/>
      <c r="K31" s="467"/>
      <c r="L31" s="467"/>
      <c r="M31" s="467"/>
      <c r="N31" s="467"/>
      <c r="O31" s="462"/>
    </row>
    <row r="32" spans="1:15">
      <c r="A32" s="467"/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88"/>
      <c r="B33" s="489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2"/>
    </row>
    <row r="34" spans="1:15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</row>
    <row r="35" spans="1: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</row>
    <row r="36" spans="1: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</row>
    <row r="37" spans="1:15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workbookViewId="0">
      <selection activeCell="J8" sqref="J8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136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2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2"/>
    </row>
    <row r="3" spans="1:17" s="466" customFormat="1" ht="15.75">
      <c r="A3" s="463" t="s">
        <v>137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5"/>
      <c r="P3" s="465"/>
      <c r="Q3" s="465"/>
    </row>
    <row r="4" spans="1:17" s="466" customFormat="1" ht="15.75">
      <c r="A4" s="463" t="s">
        <v>138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7" s="468" customForma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2"/>
    </row>
    <row r="6" spans="1:17" s="468" customFormat="1" ht="15.75" customHeight="1">
      <c r="A6" s="469" t="s">
        <v>139</v>
      </c>
      <c r="B6" s="469" t="s">
        <v>140</v>
      </c>
      <c r="C6" s="470" t="s">
        <v>141</v>
      </c>
      <c r="D6" s="470"/>
      <c r="E6" s="470" t="s">
        <v>142</v>
      </c>
      <c r="F6" s="470"/>
      <c r="G6" s="470" t="s">
        <v>143</v>
      </c>
      <c r="H6" s="470"/>
      <c r="I6" s="470" t="s">
        <v>144</v>
      </c>
      <c r="J6" s="470"/>
      <c r="K6" s="470" t="s">
        <v>145</v>
      </c>
      <c r="L6" s="470"/>
      <c r="M6" s="470"/>
      <c r="N6" s="470"/>
      <c r="O6" s="462"/>
    </row>
    <row r="7" spans="1:17" s="468" customFormat="1" ht="12.75" customHeight="1">
      <c r="A7" s="471"/>
      <c r="B7" s="471"/>
      <c r="C7" s="472" t="s">
        <v>146</v>
      </c>
      <c r="D7" s="472" t="s">
        <v>42</v>
      </c>
      <c r="E7" s="472" t="s">
        <v>146</v>
      </c>
      <c r="F7" s="472" t="s">
        <v>42</v>
      </c>
      <c r="G7" s="472" t="s">
        <v>146</v>
      </c>
      <c r="H7" s="472" t="s">
        <v>42</v>
      </c>
      <c r="I7" s="472" t="s">
        <v>146</v>
      </c>
      <c r="J7" s="472" t="s">
        <v>42</v>
      </c>
      <c r="K7" s="472" t="s">
        <v>181</v>
      </c>
      <c r="L7" s="472" t="s">
        <v>182</v>
      </c>
      <c r="M7" s="472" t="s">
        <v>183</v>
      </c>
      <c r="N7" s="472" t="s">
        <v>184</v>
      </c>
      <c r="O7" s="462"/>
    </row>
    <row r="8" spans="1:17">
      <c r="A8" s="473" t="s">
        <v>147</v>
      </c>
      <c r="B8" s="474" t="s">
        <v>148</v>
      </c>
      <c r="C8" s="472" t="s">
        <v>149</v>
      </c>
      <c r="D8" s="472" t="s">
        <v>149</v>
      </c>
      <c r="E8" s="472" t="s">
        <v>149</v>
      </c>
      <c r="F8" s="472" t="s">
        <v>149</v>
      </c>
      <c r="G8" s="475">
        <v>49.1</v>
      </c>
      <c r="H8" s="475">
        <v>15</v>
      </c>
      <c r="I8" s="472" t="s">
        <v>149</v>
      </c>
      <c r="J8" s="472" t="s">
        <v>149</v>
      </c>
      <c r="K8" s="476">
        <v>1.4999999999999999E-2</v>
      </c>
      <c r="L8" s="476">
        <v>1.6E-2</v>
      </c>
      <c r="M8" s="476">
        <v>1.6E-2</v>
      </c>
      <c r="N8" s="476">
        <v>1.7999999999999999E-2</v>
      </c>
      <c r="O8" s="462"/>
    </row>
    <row r="9" spans="1:17">
      <c r="A9" s="477" t="s">
        <v>150</v>
      </c>
      <c r="B9" s="474" t="s">
        <v>151</v>
      </c>
      <c r="C9" s="472" t="s">
        <v>149</v>
      </c>
      <c r="D9" s="472" t="s">
        <v>149</v>
      </c>
      <c r="E9" s="472" t="s">
        <v>149</v>
      </c>
      <c r="F9" s="472" t="s">
        <v>149</v>
      </c>
      <c r="G9" s="475">
        <v>49.1</v>
      </c>
      <c r="H9" s="475">
        <v>15</v>
      </c>
      <c r="I9" s="472" t="s">
        <v>149</v>
      </c>
      <c r="J9" s="472" t="s">
        <v>149</v>
      </c>
      <c r="K9" s="476">
        <v>3.0000000000000001E-3</v>
      </c>
      <c r="L9" s="476">
        <v>1E-3</v>
      </c>
      <c r="M9" s="476">
        <v>1E-3</v>
      </c>
      <c r="N9" s="476">
        <v>0</v>
      </c>
      <c r="O9" s="462"/>
    </row>
    <row r="10" spans="1:17">
      <c r="A10" s="477"/>
      <c r="B10" s="474" t="s">
        <v>152</v>
      </c>
      <c r="C10" s="472" t="s">
        <v>149</v>
      </c>
      <c r="D10" s="472" t="s">
        <v>149</v>
      </c>
      <c r="E10" s="472" t="s">
        <v>149</v>
      </c>
      <c r="F10" s="472" t="s">
        <v>149</v>
      </c>
      <c r="G10" s="475">
        <v>49.1</v>
      </c>
      <c r="H10" s="475">
        <v>15</v>
      </c>
      <c r="I10" s="472" t="s">
        <v>149</v>
      </c>
      <c r="J10" s="472" t="s">
        <v>149</v>
      </c>
      <c r="K10" s="476">
        <f>0*1.73*0.944*6500/1000000</f>
        <v>0</v>
      </c>
      <c r="L10" s="476">
        <f>0*1.73*0.944*6500/1000000</f>
        <v>0</v>
      </c>
      <c r="M10" s="476">
        <f>0*1.73*0.944*6500/1000000</f>
        <v>0</v>
      </c>
      <c r="N10" s="476">
        <f>0*1.73*0.944*6500/1000000</f>
        <v>0</v>
      </c>
      <c r="O10" s="462"/>
    </row>
    <row r="11" spans="1:17">
      <c r="A11" s="477"/>
      <c r="B11" s="474" t="s">
        <v>153</v>
      </c>
      <c r="C11" s="472" t="s">
        <v>149</v>
      </c>
      <c r="D11" s="472" t="s">
        <v>149</v>
      </c>
      <c r="E11" s="472" t="s">
        <v>149</v>
      </c>
      <c r="F11" s="472" t="s">
        <v>149</v>
      </c>
      <c r="G11" s="475">
        <v>49.1</v>
      </c>
      <c r="H11" s="475">
        <v>15</v>
      </c>
      <c r="I11" s="472" t="s">
        <v>149</v>
      </c>
      <c r="J11" s="472" t="s">
        <v>149</v>
      </c>
      <c r="K11" s="476">
        <v>4.1000000000000002E-2</v>
      </c>
      <c r="L11" s="476">
        <v>4.1000000000000002E-2</v>
      </c>
      <c r="M11" s="476">
        <v>4.1000000000000002E-2</v>
      </c>
      <c r="N11" s="476">
        <v>4.1000000000000002E-2</v>
      </c>
      <c r="O11" s="462"/>
    </row>
    <row r="12" spans="1:17">
      <c r="A12" s="477"/>
      <c r="B12" s="474" t="s">
        <v>100</v>
      </c>
      <c r="C12" s="472" t="s">
        <v>149</v>
      </c>
      <c r="D12" s="472" t="s">
        <v>149</v>
      </c>
      <c r="E12" s="472" t="s">
        <v>149</v>
      </c>
      <c r="F12" s="472" t="s">
        <v>149</v>
      </c>
      <c r="G12" s="475">
        <v>49.1</v>
      </c>
      <c r="H12" s="475">
        <v>15</v>
      </c>
      <c r="I12" s="472" t="s">
        <v>149</v>
      </c>
      <c r="J12" s="472" t="s">
        <v>149</v>
      </c>
      <c r="K12" s="476">
        <v>0.20499999999999999</v>
      </c>
      <c r="L12" s="476">
        <v>0.125</v>
      </c>
      <c r="M12" s="476">
        <v>0.20100000000000001</v>
      </c>
      <c r="N12" s="476">
        <v>3.3000000000000002E-2</v>
      </c>
      <c r="O12" s="462"/>
    </row>
    <row r="13" spans="1:17">
      <c r="A13" s="477"/>
      <c r="B13" s="474" t="s">
        <v>154</v>
      </c>
      <c r="C13" s="472" t="s">
        <v>149</v>
      </c>
      <c r="D13" s="472" t="s">
        <v>149</v>
      </c>
      <c r="E13" s="472" t="s">
        <v>149</v>
      </c>
      <c r="F13" s="472" t="s">
        <v>149</v>
      </c>
      <c r="G13" s="475">
        <v>49.1</v>
      </c>
      <c r="H13" s="475">
        <v>15</v>
      </c>
      <c r="I13" s="472" t="s">
        <v>149</v>
      </c>
      <c r="J13" s="472" t="s">
        <v>149</v>
      </c>
      <c r="K13" s="476">
        <v>0.182</v>
      </c>
      <c r="L13" s="476">
        <v>0.182</v>
      </c>
      <c r="M13" s="476">
        <v>0.182</v>
      </c>
      <c r="N13" s="476">
        <v>0.183</v>
      </c>
      <c r="O13" s="462"/>
    </row>
    <row r="14" spans="1:17">
      <c r="A14" s="477"/>
      <c r="B14" s="474" t="s">
        <v>175</v>
      </c>
      <c r="C14" s="472" t="s">
        <v>149</v>
      </c>
      <c r="D14" s="472" t="s">
        <v>149</v>
      </c>
      <c r="E14" s="472" t="s">
        <v>149</v>
      </c>
      <c r="F14" s="472" t="s">
        <v>149</v>
      </c>
      <c r="G14" s="475">
        <v>49.1</v>
      </c>
      <c r="H14" s="475">
        <v>15</v>
      </c>
      <c r="I14" s="472" t="s">
        <v>149</v>
      </c>
      <c r="J14" s="472" t="s">
        <v>149</v>
      </c>
      <c r="K14" s="476">
        <v>7.0000000000000007E-2</v>
      </c>
      <c r="L14" s="476">
        <v>7.0000000000000007E-2</v>
      </c>
      <c r="M14" s="476">
        <v>7.4999999999999997E-2</v>
      </c>
      <c r="N14" s="476">
        <v>7.5999999999999998E-2</v>
      </c>
      <c r="O14" s="462"/>
    </row>
    <row r="15" spans="1:17">
      <c r="A15" s="477"/>
      <c r="B15" s="474" t="s">
        <v>156</v>
      </c>
      <c r="C15" s="472" t="s">
        <v>149</v>
      </c>
      <c r="D15" s="472" t="s">
        <v>149</v>
      </c>
      <c r="E15" s="472" t="s">
        <v>149</v>
      </c>
      <c r="F15" s="472" t="s">
        <v>149</v>
      </c>
      <c r="G15" s="475">
        <v>49.1</v>
      </c>
      <c r="H15" s="475">
        <v>15</v>
      </c>
      <c r="I15" s="472" t="s">
        <v>149</v>
      </c>
      <c r="J15" s="472" t="s">
        <v>149</v>
      </c>
      <c r="K15" s="476">
        <f>0*1.73*0.944*6500/1000000</f>
        <v>0</v>
      </c>
      <c r="L15" s="476">
        <v>0</v>
      </c>
      <c r="M15" s="476">
        <v>0</v>
      </c>
      <c r="N15" s="476">
        <f>0*1.73*0.944*6500/1000000</f>
        <v>0</v>
      </c>
      <c r="O15" s="462"/>
    </row>
    <row r="16" spans="1:17">
      <c r="A16" s="477"/>
      <c r="B16" s="474" t="s">
        <v>157</v>
      </c>
      <c r="C16" s="472" t="s">
        <v>149</v>
      </c>
      <c r="D16" s="472" t="s">
        <v>149</v>
      </c>
      <c r="E16" s="472" t="s">
        <v>149</v>
      </c>
      <c r="F16" s="472" t="s">
        <v>149</v>
      </c>
      <c r="G16" s="475">
        <v>49.1</v>
      </c>
      <c r="H16" s="475">
        <v>15</v>
      </c>
      <c r="I16" s="472" t="s">
        <v>149</v>
      </c>
      <c r="J16" s="472" t="s">
        <v>149</v>
      </c>
      <c r="K16" s="476">
        <v>0</v>
      </c>
      <c r="L16" s="476">
        <v>0</v>
      </c>
      <c r="M16" s="476">
        <v>0</v>
      </c>
      <c r="N16" s="476">
        <v>0</v>
      </c>
      <c r="O16" s="462"/>
    </row>
    <row r="17" spans="1:15">
      <c r="A17" s="477"/>
      <c r="B17" s="474" t="s">
        <v>158</v>
      </c>
      <c r="C17" s="472" t="s">
        <v>149</v>
      </c>
      <c r="D17" s="472" t="s">
        <v>149</v>
      </c>
      <c r="E17" s="472" t="s">
        <v>149</v>
      </c>
      <c r="F17" s="472" t="s">
        <v>149</v>
      </c>
      <c r="G17" s="475">
        <v>49.1</v>
      </c>
      <c r="H17" s="475">
        <v>15</v>
      </c>
      <c r="I17" s="472" t="s">
        <v>149</v>
      </c>
      <c r="J17" s="472" t="s">
        <v>149</v>
      </c>
      <c r="K17" s="476">
        <v>3.0000000000000001E-3</v>
      </c>
      <c r="L17" s="476">
        <v>3.0000000000000001E-3</v>
      </c>
      <c r="M17" s="476">
        <v>3.0000000000000001E-3</v>
      </c>
      <c r="N17" s="476">
        <v>3.0000000000000001E-3</v>
      </c>
      <c r="O17" s="462"/>
    </row>
    <row r="18" spans="1:15">
      <c r="A18" s="479"/>
      <c r="B18" s="480"/>
      <c r="C18" s="472"/>
      <c r="D18" s="472"/>
      <c r="E18" s="475"/>
      <c r="F18" s="475"/>
      <c r="G18" s="475"/>
      <c r="H18" s="475"/>
      <c r="I18" s="472"/>
      <c r="J18" s="472"/>
      <c r="K18" s="476"/>
      <c r="L18" s="476"/>
      <c r="M18" s="476"/>
      <c r="N18" s="476"/>
      <c r="O18" s="462"/>
    </row>
    <row r="19" spans="1:15">
      <c r="A19" s="475"/>
      <c r="B19" s="481" t="s">
        <v>33</v>
      </c>
      <c r="C19" s="472"/>
      <c r="D19" s="472"/>
      <c r="E19" s="482"/>
      <c r="F19" s="482"/>
      <c r="G19" s="482"/>
      <c r="H19" s="482"/>
      <c r="I19" s="472"/>
      <c r="J19" s="472"/>
      <c r="K19" s="483">
        <f>K8+K9+K10+K11+K12+K13+K14+K15+K16+K17</f>
        <v>0.51900000000000002</v>
      </c>
      <c r="L19" s="483">
        <f>L8+L9+L10+L11+L12+L13+L14+L15+L16+L17</f>
        <v>0.438</v>
      </c>
      <c r="M19" s="483">
        <f>M8+M9+M10+M11+M12+M13+M14+M15+M16+M17</f>
        <v>0.51900000000000002</v>
      </c>
      <c r="N19" s="483">
        <f>N8+N9+N10+N11+N12+N13+N14+N15+N16+N17</f>
        <v>0.35400000000000004</v>
      </c>
      <c r="O19" s="462"/>
    </row>
    <row r="20" spans="1:15">
      <c r="A20" s="473"/>
      <c r="B20" s="481"/>
      <c r="C20" s="472"/>
      <c r="D20" s="472"/>
      <c r="E20" s="482"/>
      <c r="F20" s="482"/>
      <c r="G20" s="482"/>
      <c r="H20" s="482"/>
      <c r="I20" s="472"/>
      <c r="J20" s="472"/>
      <c r="K20" s="483"/>
      <c r="L20" s="483"/>
      <c r="M20" s="483"/>
      <c r="N20" s="483"/>
      <c r="O20" s="462"/>
    </row>
    <row r="21" spans="1:15">
      <c r="A21" s="473" t="s">
        <v>159</v>
      </c>
      <c r="B21" s="474" t="s">
        <v>129</v>
      </c>
      <c r="C21" s="472" t="s">
        <v>149</v>
      </c>
      <c r="D21" s="472" t="s">
        <v>149</v>
      </c>
      <c r="E21" s="475">
        <v>46.6</v>
      </c>
      <c r="F21" s="475">
        <v>0.3</v>
      </c>
      <c r="G21" s="475">
        <v>48.7</v>
      </c>
      <c r="H21" s="475">
        <v>65</v>
      </c>
      <c r="I21" s="472" t="s">
        <v>149</v>
      </c>
      <c r="J21" s="472" t="s">
        <v>149</v>
      </c>
      <c r="K21" s="476">
        <v>2.1419999999999999</v>
      </c>
      <c r="L21" s="476">
        <v>2.2240000000000002</v>
      </c>
      <c r="M21" s="476">
        <v>2.2309999999999999</v>
      </c>
      <c r="N21" s="476">
        <v>2.2389999999999999</v>
      </c>
      <c r="O21" s="462"/>
    </row>
    <row r="22" spans="1:15">
      <c r="A22" s="477" t="s">
        <v>160</v>
      </c>
      <c r="B22" s="474" t="s">
        <v>161</v>
      </c>
      <c r="C22" s="472" t="s">
        <v>149</v>
      </c>
      <c r="D22" s="472" t="s">
        <v>149</v>
      </c>
      <c r="E22" s="475">
        <v>46.6</v>
      </c>
      <c r="F22" s="475">
        <v>0.3</v>
      </c>
      <c r="G22" s="475">
        <v>48.7</v>
      </c>
      <c r="H22" s="475">
        <v>65</v>
      </c>
      <c r="I22" s="472" t="s">
        <v>149</v>
      </c>
      <c r="J22" s="472" t="s">
        <v>149</v>
      </c>
      <c r="K22" s="476">
        <v>0.88100000000000001</v>
      </c>
      <c r="L22" s="476">
        <v>0.89100000000000001</v>
      </c>
      <c r="M22" s="476">
        <v>0.88600000000000001</v>
      </c>
      <c r="N22" s="476">
        <v>0.88700000000000001</v>
      </c>
      <c r="O22" s="462"/>
    </row>
    <row r="23" spans="1:15">
      <c r="A23" s="477"/>
      <c r="B23" s="474" t="s">
        <v>162</v>
      </c>
      <c r="C23" s="472" t="s">
        <v>149</v>
      </c>
      <c r="D23" s="472" t="s">
        <v>149</v>
      </c>
      <c r="E23" s="475">
        <v>46.6</v>
      </c>
      <c r="F23" s="475">
        <v>0.3</v>
      </c>
      <c r="G23" s="475">
        <v>48.7</v>
      </c>
      <c r="H23" s="475">
        <v>65</v>
      </c>
      <c r="I23" s="472" t="s">
        <v>149</v>
      </c>
      <c r="J23" s="472" t="s">
        <v>149</v>
      </c>
      <c r="K23" s="476">
        <v>1.4E-2</v>
      </c>
      <c r="L23" s="476">
        <v>1.2999999999999999E-2</v>
      </c>
      <c r="M23" s="476">
        <v>1.4999999999999999E-2</v>
      </c>
      <c r="N23" s="476">
        <v>1.4999999999999999E-2</v>
      </c>
      <c r="O23" s="462"/>
    </row>
    <row r="24" spans="1:15">
      <c r="A24" s="477"/>
      <c r="B24" s="474" t="s">
        <v>133</v>
      </c>
      <c r="C24" s="472" t="s">
        <v>149</v>
      </c>
      <c r="D24" s="472" t="s">
        <v>149</v>
      </c>
      <c r="E24" s="475">
        <v>46.6</v>
      </c>
      <c r="F24" s="475">
        <v>0.3</v>
      </c>
      <c r="G24" s="475">
        <v>48.7</v>
      </c>
      <c r="H24" s="475">
        <v>65</v>
      </c>
      <c r="I24" s="472" t="s">
        <v>149</v>
      </c>
      <c r="J24" s="472" t="s">
        <v>149</v>
      </c>
      <c r="K24" s="476">
        <v>0.10199999999999999</v>
      </c>
      <c r="L24" s="476">
        <v>0.127</v>
      </c>
      <c r="M24" s="476">
        <v>0.104</v>
      </c>
      <c r="N24" s="476">
        <v>8.8999999999999996E-2</v>
      </c>
      <c r="O24" s="462"/>
    </row>
    <row r="25" spans="1:15">
      <c r="A25" s="477"/>
      <c r="B25" s="474" t="s">
        <v>122</v>
      </c>
      <c r="C25" s="472" t="s">
        <v>149</v>
      </c>
      <c r="D25" s="472" t="s">
        <v>149</v>
      </c>
      <c r="E25" s="475">
        <v>46.6</v>
      </c>
      <c r="F25" s="475">
        <v>0.3</v>
      </c>
      <c r="G25" s="475">
        <v>48.7</v>
      </c>
      <c r="H25" s="475">
        <v>65</v>
      </c>
      <c r="I25" s="472" t="s">
        <v>149</v>
      </c>
      <c r="J25" s="472" t="s">
        <v>149</v>
      </c>
      <c r="K25" s="476">
        <v>0.29099999999999998</v>
      </c>
      <c r="L25" s="476">
        <v>0.29199999999999998</v>
      </c>
      <c r="M25" s="476">
        <v>0.28699999999999998</v>
      </c>
      <c r="N25" s="476">
        <v>0.28699999999999998</v>
      </c>
      <c r="O25" s="462"/>
    </row>
    <row r="26" spans="1:15">
      <c r="A26" s="477"/>
      <c r="B26" s="474" t="s">
        <v>130</v>
      </c>
      <c r="C26" s="472" t="s">
        <v>149</v>
      </c>
      <c r="D26" s="472" t="s">
        <v>149</v>
      </c>
      <c r="E26" s="475">
        <v>46.6</v>
      </c>
      <c r="F26" s="475">
        <v>0.3</v>
      </c>
      <c r="G26" s="475">
        <v>48.7</v>
      </c>
      <c r="H26" s="475">
        <v>65</v>
      </c>
      <c r="I26" s="472" t="s">
        <v>149</v>
      </c>
      <c r="J26" s="472" t="s">
        <v>149</v>
      </c>
      <c r="K26" s="476">
        <v>3.0000000000000001E-3</v>
      </c>
      <c r="L26" s="476">
        <v>3.0000000000000001E-3</v>
      </c>
      <c r="M26" s="476">
        <v>4.0000000000000001E-3</v>
      </c>
      <c r="N26" s="476">
        <v>4.0000000000000001E-3</v>
      </c>
      <c r="O26" s="462"/>
    </row>
    <row r="27" spans="1:15">
      <c r="A27" s="479"/>
      <c r="B27" s="480"/>
      <c r="C27" s="475"/>
      <c r="D27" s="475"/>
      <c r="E27" s="475"/>
      <c r="F27" s="475"/>
      <c r="G27" s="475"/>
      <c r="H27" s="475"/>
      <c r="I27" s="475"/>
      <c r="J27" s="475"/>
      <c r="K27" s="476"/>
      <c r="L27" s="476"/>
      <c r="M27" s="476"/>
      <c r="N27" s="476"/>
      <c r="O27" s="462"/>
    </row>
    <row r="28" spans="1:15">
      <c r="A28" s="479"/>
      <c r="B28" s="484" t="s">
        <v>33</v>
      </c>
      <c r="C28" s="482"/>
      <c r="D28" s="482"/>
      <c r="E28" s="482"/>
      <c r="F28" s="482"/>
      <c r="G28" s="482"/>
      <c r="H28" s="482"/>
      <c r="I28" s="482"/>
      <c r="J28" s="482"/>
      <c r="K28" s="483">
        <f>K21+K22+K23+K24+K25+K26</f>
        <v>3.4329999999999994</v>
      </c>
      <c r="L28" s="483">
        <f>L21+L22+L23+L24+L25+L26</f>
        <v>3.55</v>
      </c>
      <c r="M28" s="483">
        <f>M21+M22+M23+M24+M25+M26</f>
        <v>3.5270000000000001</v>
      </c>
      <c r="N28" s="483">
        <f>N21+N22+N23+N24+N25+N26</f>
        <v>3.5209999999999999</v>
      </c>
      <c r="O28" s="462"/>
    </row>
    <row r="29" spans="1:15">
      <c r="A29" s="467"/>
      <c r="B29" s="467"/>
      <c r="C29" s="467"/>
      <c r="D29" s="467"/>
      <c r="E29" s="467"/>
      <c r="F29" s="467"/>
      <c r="G29" s="467"/>
      <c r="H29" s="467"/>
      <c r="I29" s="467"/>
      <c r="J29" s="467"/>
      <c r="K29" s="485"/>
      <c r="L29" s="485"/>
      <c r="M29" s="485"/>
      <c r="N29" s="485"/>
      <c r="O29" s="462"/>
    </row>
    <row r="30" spans="1:15">
      <c r="A30" t="s">
        <v>72</v>
      </c>
      <c r="B30" s="467"/>
      <c r="C30" s="467"/>
      <c r="D30" s="467"/>
      <c r="E30" s="467"/>
      <c r="F30" t="s">
        <v>73</v>
      </c>
      <c r="G30" s="467"/>
      <c r="H30" s="467"/>
      <c r="I30" s="467"/>
      <c r="J30" s="467"/>
      <c r="K30" s="467"/>
      <c r="L30" s="467"/>
      <c r="M30" s="467"/>
      <c r="N30" s="467"/>
      <c r="O30" s="462"/>
    </row>
    <row r="31" spans="1:15">
      <c r="A31" s="467"/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2"/>
    </row>
    <row r="32" spans="1:15">
      <c r="A32" s="488"/>
      <c r="B32" s="489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2"/>
    </row>
    <row r="33" spans="1:15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</row>
    <row r="34" spans="1:15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</row>
    <row r="35" spans="1:15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</row>
    <row r="36" spans="1:15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G6" sqref="G6"/>
    </sheetView>
  </sheetViews>
  <sheetFormatPr defaultRowHeight="12.75"/>
  <cols>
    <col min="2" max="2" width="11.140625" customWidth="1"/>
    <col min="3" max="3" width="10.7109375" customWidth="1"/>
    <col min="4" max="4" width="13.85546875" customWidth="1"/>
  </cols>
  <sheetData>
    <row r="1" spans="1:13" ht="37.5" customHeight="1">
      <c r="A1" s="495" t="s">
        <v>185</v>
      </c>
      <c r="B1" s="495"/>
      <c r="C1" s="495"/>
      <c r="D1" s="495"/>
      <c r="E1" s="496"/>
      <c r="F1" s="496"/>
      <c r="G1" s="496"/>
      <c r="H1" s="496"/>
      <c r="I1" s="496"/>
      <c r="J1" s="496"/>
      <c r="K1" s="496"/>
      <c r="L1" s="496"/>
      <c r="M1" s="496"/>
    </row>
    <row r="2" spans="1:13">
      <c r="A2" s="497" t="s">
        <v>186</v>
      </c>
      <c r="B2" s="497"/>
      <c r="C2" s="497"/>
      <c r="D2" s="497"/>
      <c r="E2" s="497" t="s">
        <v>187</v>
      </c>
      <c r="F2" s="497"/>
      <c r="G2" s="497"/>
      <c r="H2" s="497"/>
      <c r="I2" s="497"/>
      <c r="J2" s="497" t="s">
        <v>188</v>
      </c>
      <c r="K2" s="497"/>
      <c r="L2" s="497"/>
      <c r="M2" s="497"/>
    </row>
    <row r="3" spans="1:13" ht="41.25" customHeight="1">
      <c r="A3" s="498" t="s">
        <v>189</v>
      </c>
      <c r="B3" s="499" t="s">
        <v>190</v>
      </c>
      <c r="C3" s="500" t="s">
        <v>191</v>
      </c>
      <c r="D3" s="501" t="s">
        <v>192</v>
      </c>
      <c r="E3" s="500" t="s">
        <v>193</v>
      </c>
      <c r="F3" s="500" t="s">
        <v>194</v>
      </c>
      <c r="G3" s="500" t="s">
        <v>195</v>
      </c>
      <c r="H3" s="500" t="s">
        <v>196</v>
      </c>
      <c r="I3" s="500" t="s">
        <v>197</v>
      </c>
      <c r="J3" s="500" t="s">
        <v>198</v>
      </c>
      <c r="K3" s="500" t="s">
        <v>199</v>
      </c>
      <c r="L3" s="501" t="s">
        <v>200</v>
      </c>
      <c r="M3" s="502" t="s">
        <v>201</v>
      </c>
    </row>
    <row r="4" spans="1:13">
      <c r="A4" s="498"/>
      <c r="B4" s="503" t="s">
        <v>16</v>
      </c>
      <c r="C4" s="503" t="s">
        <v>16</v>
      </c>
      <c r="D4" s="503" t="s">
        <v>16</v>
      </c>
      <c r="E4" s="503" t="s">
        <v>16</v>
      </c>
      <c r="F4" s="503" t="s">
        <v>16</v>
      </c>
      <c r="G4" s="503" t="s">
        <v>16</v>
      </c>
      <c r="H4" s="503" t="s">
        <v>16</v>
      </c>
      <c r="I4" s="503" t="s">
        <v>16</v>
      </c>
      <c r="J4" s="503" t="s">
        <v>16</v>
      </c>
      <c r="K4" s="503" t="s">
        <v>16</v>
      </c>
      <c r="L4" s="503" t="s">
        <v>16</v>
      </c>
      <c r="M4" s="503" t="s">
        <v>16</v>
      </c>
    </row>
    <row r="5" spans="1:13">
      <c r="A5" s="504" t="s">
        <v>202</v>
      </c>
      <c r="B5" s="505"/>
      <c r="C5" s="505"/>
      <c r="D5" s="506"/>
      <c r="E5" s="505"/>
      <c r="F5" s="505"/>
      <c r="G5" s="505"/>
      <c r="H5" s="505"/>
      <c r="I5" s="505"/>
      <c r="J5" s="505"/>
      <c r="K5" s="505"/>
      <c r="L5" s="507"/>
      <c r="M5" s="508"/>
    </row>
    <row r="6" spans="1:13">
      <c r="A6" s="509">
        <v>1</v>
      </c>
      <c r="B6" s="476">
        <f>'[4]Вед.замера Карягин'!C14/1000</f>
        <v>0</v>
      </c>
      <c r="C6" s="510">
        <f>'[4]Вед.замера Карягин'!G14/1000</f>
        <v>3.0000000000000001E-3</v>
      </c>
      <c r="D6" s="476">
        <f>'[4]Ведомость замера ЗК свод.'!E7/1000</f>
        <v>2.1999999999999999E-2</v>
      </c>
      <c r="E6" s="476">
        <f>'[4]Ведомость замера МРСК  '!G7/1000</f>
        <v>0</v>
      </c>
      <c r="F6" s="510">
        <f>'[4]Ведомость замера (ОФ-12)'!G5/1000</f>
        <v>0</v>
      </c>
      <c r="G6" s="510">
        <f>'[4]Ведом. замера Уралпрогресс '!E14/1000</f>
        <v>0.121</v>
      </c>
      <c r="H6" s="510">
        <f>'[4]Ведомость замера (ОФ-12)'!C5/1000</f>
        <v>0.378</v>
      </c>
      <c r="I6" s="510">
        <f>'[4]Ведомость замера Энергосфера'!P18/1000</f>
        <v>2.5000000000000001E-2</v>
      </c>
      <c r="J6" s="476">
        <f>'[4]Ведомость замера МРСК  '!M7/1000</f>
        <v>4.2090000000000002E-2</v>
      </c>
      <c r="K6" s="476">
        <f>'[4]Ведомость замера МРСК  '!O7/1000</f>
        <v>0</v>
      </c>
      <c r="L6" s="476">
        <f>'[4]Ведомость замера МРСК  '!Q7/1000</f>
        <v>0.23732999999999999</v>
      </c>
      <c r="M6" s="511">
        <f>B6+C6+D6+E6+F6+G6+H6+I6+J6+K6+L6</f>
        <v>0.82841999999999993</v>
      </c>
    </row>
    <row r="7" spans="1:13">
      <c r="A7" s="509">
        <v>2</v>
      </c>
      <c r="B7" s="476">
        <f>'[4]Вед.замера Карягин'!C15/1000</f>
        <v>0</v>
      </c>
      <c r="C7" s="510">
        <f>'[4]Вед.замера Карягин'!G15/1000</f>
        <v>3.0000000000000001E-3</v>
      </c>
      <c r="D7" s="476">
        <f>'[4]Ведомость замера ЗК свод.'!E8/1000</f>
        <v>2.1999999999999999E-2</v>
      </c>
      <c r="E7" s="476">
        <f>'[4]Ведомость замера МРСК  '!G8/1000</f>
        <v>0</v>
      </c>
      <c r="F7" s="510">
        <f>'[4]Ведомость замера (ОФ-12)'!G6/1000</f>
        <v>0</v>
      </c>
      <c r="G7" s="510">
        <f>'[4]Ведом. замера Уралпрогресс '!E15/1000</f>
        <v>0.13600000000000001</v>
      </c>
      <c r="H7" s="510">
        <f>'[4]Ведомость замера (ОФ-12)'!C6/1000</f>
        <v>0.378</v>
      </c>
      <c r="I7" s="510">
        <f>'[4]Ведомость замера Энергосфера'!P19/1000</f>
        <v>2.5000000000000001E-2</v>
      </c>
      <c r="J7" s="476">
        <f>'[4]Ведомость замера МРСК  '!M8/1000</f>
        <v>4.0090000000000001E-2</v>
      </c>
      <c r="K7" s="475">
        <f>'[4]Ведомость замера МРСК  '!O8/1000</f>
        <v>0</v>
      </c>
      <c r="L7" s="476">
        <f>'[4]Ведомость замера МРСК  '!Q8/1000</f>
        <v>0.24132999999999999</v>
      </c>
      <c r="M7" s="511">
        <f t="shared" ref="M7:M29" si="0">B7+C7+D7+E7+F7+G7+H7+I7+J7+K7+L7</f>
        <v>0.84542000000000006</v>
      </c>
    </row>
    <row r="8" spans="1:13">
      <c r="A8" s="509">
        <v>3</v>
      </c>
      <c r="B8" s="476">
        <f>'[4]Вед.замера Карягин'!C16/1000</f>
        <v>0</v>
      </c>
      <c r="C8" s="510">
        <f>'[4]Вед.замера Карягин'!G16/1000</f>
        <v>3.0000000000000001E-3</v>
      </c>
      <c r="D8" s="476">
        <f>'[4]Ведомость замера ЗК свод.'!E9/1000</f>
        <v>2.1999999999999999E-2</v>
      </c>
      <c r="E8" s="476">
        <f>'[4]Ведомость замера МРСК  '!G9/1000</f>
        <v>0</v>
      </c>
      <c r="F8" s="510">
        <f>'[4]Ведомость замера (ОФ-12)'!G7/1000</f>
        <v>0</v>
      </c>
      <c r="G8" s="510">
        <f>'[4]Ведом. замера Уралпрогресс '!E16/1000</f>
        <v>0.13400000000000001</v>
      </c>
      <c r="H8" s="510">
        <f>'[4]Ведомость замера (ОФ-12)'!C7/1000</f>
        <v>0.378</v>
      </c>
      <c r="I8" s="510">
        <f>'[4]Ведомость замера Энергосфера'!P20/1000</f>
        <v>2.5000000000000001E-2</v>
      </c>
      <c r="J8" s="476">
        <f>'[4]Ведомость замера МРСК  '!M9/1000</f>
        <v>4.2090000000000002E-2</v>
      </c>
      <c r="K8" s="475">
        <f>'[4]Ведомость замера МРСК  '!O9/1000</f>
        <v>0</v>
      </c>
      <c r="L8" s="476">
        <f>'[4]Ведомость замера МРСК  '!Q9/1000</f>
        <v>0.23732999999999999</v>
      </c>
      <c r="M8" s="511">
        <f t="shared" si="0"/>
        <v>0.84142000000000006</v>
      </c>
    </row>
    <row r="9" spans="1:13">
      <c r="A9" s="509">
        <v>4</v>
      </c>
      <c r="B9" s="476">
        <f>'[4]Вед.замера Карягин'!C17/1000</f>
        <v>0</v>
      </c>
      <c r="C9" s="510">
        <f>'[4]Вед.замера Карягин'!G17/1000</f>
        <v>3.0000000000000001E-3</v>
      </c>
      <c r="D9" s="476">
        <f>'[4]Ведомость замера ЗК свод.'!E10/1000</f>
        <v>2.1000000000000001E-2</v>
      </c>
      <c r="E9" s="476">
        <f>'[4]Ведомость замера МРСК  '!G10/1000</f>
        <v>0</v>
      </c>
      <c r="F9" s="510">
        <f>'[4]Ведомость замера (ОФ-12)'!G8/1000</f>
        <v>0</v>
      </c>
      <c r="G9" s="510">
        <f>'[4]Ведом. замера Уралпрогресс '!E17/1000</f>
        <v>0.13200000000000001</v>
      </c>
      <c r="H9" s="510">
        <f>'[4]Ведомость замера (ОФ-12)'!C8/1000</f>
        <v>0.378</v>
      </c>
      <c r="I9" s="510">
        <f>'[4]Ведомость замера Энергосфера'!P21/1000</f>
        <v>2.5000000000000001E-2</v>
      </c>
      <c r="J9" s="476">
        <f>'[4]Ведомость замера МРСК  '!M10/1000</f>
        <v>4.2090000000000002E-2</v>
      </c>
      <c r="K9" s="475">
        <f>'[4]Ведомость замера МРСК  '!O10/1000</f>
        <v>0</v>
      </c>
      <c r="L9" s="476">
        <f>'[4]Ведомость замера МРСК  '!Q10/1000</f>
        <v>0.24132999999999999</v>
      </c>
      <c r="M9" s="511">
        <f t="shared" si="0"/>
        <v>0.84241999999999995</v>
      </c>
    </row>
    <row r="10" spans="1:13">
      <c r="A10" s="509">
        <v>5</v>
      </c>
      <c r="B10" s="476">
        <f>'[4]Вед.замера Карягин'!C18/1000</f>
        <v>0</v>
      </c>
      <c r="C10" s="510">
        <f>'[4]Вед.замера Карягин'!G18/1000</f>
        <v>3.0000000000000001E-3</v>
      </c>
      <c r="D10" s="476">
        <f>'[4]Ведомость замера ЗК свод.'!E11/1000</f>
        <v>3.1859999999999999E-2</v>
      </c>
      <c r="E10" s="476">
        <f>'[4]Ведомость замера МРСК  '!G11/1000</f>
        <v>0</v>
      </c>
      <c r="F10" s="510">
        <f>'[4]Ведомость замера (ОФ-12)'!G9/1000</f>
        <v>0</v>
      </c>
      <c r="G10" s="510">
        <f>'[4]Ведом. замера Уралпрогресс '!E18/1000</f>
        <v>0.11799999999999999</v>
      </c>
      <c r="H10" s="510">
        <f>'[4]Ведомость замера (ОФ-12)'!C9/1000</f>
        <v>0.39800000000000002</v>
      </c>
      <c r="I10" s="510">
        <f>'[4]Ведомость замера Энергосфера'!P22/1000</f>
        <v>2.5999999999999999E-2</v>
      </c>
      <c r="J10" s="476">
        <f>'[4]Ведомость замера МРСК  '!M11/1000</f>
        <v>4.2090000000000002E-2</v>
      </c>
      <c r="K10" s="475">
        <f>'[4]Ведомость замера МРСК  '!O11/1000</f>
        <v>0</v>
      </c>
      <c r="L10" s="476">
        <f>'[4]Ведомость замера МРСК  '!Q11/1000</f>
        <v>0.24132999999999999</v>
      </c>
      <c r="M10" s="511">
        <f t="shared" si="0"/>
        <v>0.86027999999999993</v>
      </c>
    </row>
    <row r="11" spans="1:13">
      <c r="A11" s="509">
        <v>6</v>
      </c>
      <c r="B11" s="476">
        <f>'[4]Вед.замера Карягин'!C19/1000</f>
        <v>0</v>
      </c>
      <c r="C11" s="510">
        <f>'[4]Вед.замера Карягин'!G19/1000</f>
        <v>3.0000000000000001E-3</v>
      </c>
      <c r="D11" s="476">
        <f>'[4]Ведомость замера ЗК свод.'!E12/1000</f>
        <v>4.8659999999999995E-2</v>
      </c>
      <c r="E11" s="476">
        <f>'[4]Ведомость замера МРСК  '!G12/1000</f>
        <v>0</v>
      </c>
      <c r="F11" s="510">
        <f>'[4]Ведомость замера (ОФ-12)'!G10/1000</f>
        <v>0</v>
      </c>
      <c r="G11" s="510">
        <f>'[4]Ведом. замера Уралпрогресс '!E19/1000</f>
        <v>0.13</v>
      </c>
      <c r="H11" s="510">
        <f>'[4]Ведомость замера (ОФ-12)'!C10/1000</f>
        <v>0.4</v>
      </c>
      <c r="I11" s="510">
        <f>'[4]Ведомость замера Энергосфера'!P23/1000</f>
        <v>2.3E-2</v>
      </c>
      <c r="J11" s="476">
        <f>'[4]Ведомость замера МРСК  '!M12/1000</f>
        <v>4.0090000000000001E-2</v>
      </c>
      <c r="K11" s="475">
        <f>'[4]Ведомость замера МРСК  '!O12/1000</f>
        <v>0</v>
      </c>
      <c r="L11" s="476">
        <f>'[4]Ведомость замера МРСК  '!Q12/1000</f>
        <v>0.24132999999999999</v>
      </c>
      <c r="M11" s="511">
        <f t="shared" si="0"/>
        <v>0.88607999999999998</v>
      </c>
    </row>
    <row r="12" spans="1:13">
      <c r="A12" s="512">
        <v>7</v>
      </c>
      <c r="B12" s="476">
        <f>'[4]Вед.замера Карягин'!C20/1000</f>
        <v>0</v>
      </c>
      <c r="C12" s="510">
        <f>'[4]Вед.замера Карягин'!G20/1000</f>
        <v>3.0000000000000001E-3</v>
      </c>
      <c r="D12" s="476">
        <f>'[4]Ведомость замера ЗК свод.'!E13/1000</f>
        <v>4.7579999999999997E-2</v>
      </c>
      <c r="E12" s="476">
        <f>'[4]Ведомость замера МРСК  '!G13/1000</f>
        <v>0</v>
      </c>
      <c r="F12" s="510">
        <f>'[4]Ведомость замера (ОФ-12)'!G11/1000</f>
        <v>0</v>
      </c>
      <c r="G12" s="510">
        <f>'[4]Ведом. замера Уралпрогресс '!E20/1000</f>
        <v>0.129</v>
      </c>
      <c r="H12" s="510">
        <f>'[4]Ведомость замера (ОФ-12)'!C11/1000</f>
        <v>0.42899999999999999</v>
      </c>
      <c r="I12" s="510">
        <f>'[4]Ведомость замера Энергосфера'!P24/1000</f>
        <v>1.2E-2</v>
      </c>
      <c r="J12" s="476">
        <f>'[4]Ведомость замера МРСК  '!M13/1000</f>
        <v>4.5090000000000005E-2</v>
      </c>
      <c r="K12" s="475">
        <f>'[4]Ведомость замера МРСК  '!O13/1000</f>
        <v>0</v>
      </c>
      <c r="L12" s="476">
        <f>'[4]Ведомость замера МРСК  '!Q13/1000</f>
        <v>0.26533000000000001</v>
      </c>
      <c r="M12" s="511">
        <f t="shared" si="0"/>
        <v>0.93100000000000005</v>
      </c>
    </row>
    <row r="13" spans="1:13">
      <c r="A13" s="512">
        <v>8</v>
      </c>
      <c r="B13" s="476">
        <f>'[4]Вед.замера Карягин'!C21/1000</f>
        <v>0</v>
      </c>
      <c r="C13" s="510">
        <f>'[4]Вед.замера Карягин'!G21/1000</f>
        <v>3.0000000000000001E-3</v>
      </c>
      <c r="D13" s="476">
        <f>'[4]Ведомость замера ЗК свод.'!E14/1000</f>
        <v>5.0819999999999997E-2</v>
      </c>
      <c r="E13" s="476">
        <f>'[4]Ведомость замера МРСК  '!G14/1000</f>
        <v>0</v>
      </c>
      <c r="F13" s="510">
        <f>'[4]Ведомость замера (ОФ-12)'!G12/1000</f>
        <v>0</v>
      </c>
      <c r="G13" s="510">
        <f>'[4]Ведом. замера Уралпрогресс '!E21/1000</f>
        <v>0.112</v>
      </c>
      <c r="H13" s="510">
        <f>'[4]Ведомость замера (ОФ-12)'!C12/1000</f>
        <v>0.43</v>
      </c>
      <c r="I13" s="510">
        <f>'[4]Ведомость замера Энергосфера'!P25/1000</f>
        <v>1.2999999999999999E-2</v>
      </c>
      <c r="J13" s="476">
        <f>'[4]Ведомость замера МРСК  '!M14/1000</f>
        <v>4.5090000000000005E-2</v>
      </c>
      <c r="K13" s="475">
        <f>'[4]Ведомость замера МРСК  '!O14/1000</f>
        <v>0</v>
      </c>
      <c r="L13" s="476">
        <f>'[4]Ведомость замера МРСК  '!Q14/1000</f>
        <v>0.26533000000000001</v>
      </c>
      <c r="M13" s="511">
        <f t="shared" si="0"/>
        <v>0.91924000000000006</v>
      </c>
    </row>
    <row r="14" spans="1:13">
      <c r="A14" s="512">
        <v>9</v>
      </c>
      <c r="B14" s="476">
        <f>'[4]Вед.замера Карягин'!C22/1000</f>
        <v>0</v>
      </c>
      <c r="C14" s="510">
        <f>'[4]Вед.замера Карягин'!G22/1000</f>
        <v>3.0000000000000001E-3</v>
      </c>
      <c r="D14" s="476">
        <f>'[4]Ведомость замера ЗК свод.'!E15/1000</f>
        <v>4.734E-2</v>
      </c>
      <c r="E14" s="476">
        <f>'[4]Ведомость замера МРСК  '!G15/1000</f>
        <v>0</v>
      </c>
      <c r="F14" s="510">
        <f>'[4]Ведомость замера (ОФ-12)'!G13/1000</f>
        <v>0</v>
      </c>
      <c r="G14" s="510">
        <f>'[4]Ведом. замера Уралпрогресс '!E22/1000</f>
        <v>0.108</v>
      </c>
      <c r="H14" s="510">
        <f>'[4]Ведомость замера (ОФ-12)'!C13/1000</f>
        <v>0.41899999999999998</v>
      </c>
      <c r="I14" s="510">
        <f>'[4]Ведомость замера Энергосфера'!P26/1000</f>
        <v>1.2999999999999999E-2</v>
      </c>
      <c r="J14" s="476">
        <f>'[4]Ведомость замера МРСК  '!M15/1000</f>
        <v>4.3090000000000003E-2</v>
      </c>
      <c r="K14" s="475">
        <f>'[4]Ведомость замера МРСК  '!O15/1000</f>
        <v>0</v>
      </c>
      <c r="L14" s="476">
        <f>'[4]Ведомость замера МРСК  '!Q15/1000</f>
        <v>0.26533000000000001</v>
      </c>
      <c r="M14" s="511">
        <f t="shared" si="0"/>
        <v>0.89876</v>
      </c>
    </row>
    <row r="15" spans="1:13">
      <c r="A15" s="512">
        <v>10</v>
      </c>
      <c r="B15" s="476">
        <f>'[4]Вед.замера Карягин'!C23/1000</f>
        <v>0</v>
      </c>
      <c r="C15" s="510">
        <f>'[4]Вед.замера Карягин'!G23/1000</f>
        <v>3.0000000000000001E-3</v>
      </c>
      <c r="D15" s="476">
        <f>'[4]Ведомость замера ЗК свод.'!E16/1000</f>
        <v>4.9979999999999997E-2</v>
      </c>
      <c r="E15" s="476">
        <f>'[4]Ведомость замера МРСК  '!G16/1000</f>
        <v>0</v>
      </c>
      <c r="F15" s="510">
        <f>'[4]Ведомость замера (ОФ-12)'!G14/1000</f>
        <v>0</v>
      </c>
      <c r="G15" s="510">
        <f>'[4]Ведом. замера Уралпрогресс '!E23/1000</f>
        <v>0.17100000000000001</v>
      </c>
      <c r="H15" s="510">
        <f>'[4]Ведомость замера (ОФ-12)'!C14/1000</f>
        <v>0.43</v>
      </c>
      <c r="I15" s="510">
        <f>'[4]Ведомость замера Энергосфера'!P27/1000</f>
        <v>1.2999999999999999E-2</v>
      </c>
      <c r="J15" s="476">
        <f>'[4]Ведомость замера МРСК  '!M16/1000</f>
        <v>4.5090000000000005E-2</v>
      </c>
      <c r="K15" s="475">
        <f>'[4]Ведомость замера МРСК  '!O16/1000</f>
        <v>0</v>
      </c>
      <c r="L15" s="476">
        <f>'[4]Ведомость замера МРСК  '!Q16/1000</f>
        <v>0.26533000000000001</v>
      </c>
      <c r="M15" s="511">
        <f t="shared" si="0"/>
        <v>0.97740000000000005</v>
      </c>
    </row>
    <row r="16" spans="1:13">
      <c r="A16" s="512">
        <v>11</v>
      </c>
      <c r="B16" s="476">
        <f>'[4]Вед.замера Карягин'!C24/1000</f>
        <v>0</v>
      </c>
      <c r="C16" s="510">
        <f>'[4]Вед.замера Карягин'!G24/1000</f>
        <v>3.0000000000000001E-3</v>
      </c>
      <c r="D16" s="476">
        <f>'[4]Ведомость замера ЗК свод.'!E17/1000</f>
        <v>5.1540000000000002E-2</v>
      </c>
      <c r="E16" s="476">
        <f>'[4]Ведомость замера МРСК  '!G17/1000</f>
        <v>0</v>
      </c>
      <c r="F16" s="510">
        <f>'[4]Ведомость замера (ОФ-12)'!G15/1000</f>
        <v>0</v>
      </c>
      <c r="G16" s="510">
        <f>'[4]Ведом. замера Уралпрогресс '!E24/1000</f>
        <v>0.16</v>
      </c>
      <c r="H16" s="510">
        <f>'[4]Ведомость замера (ОФ-12)'!C15/1000</f>
        <v>0.43</v>
      </c>
      <c r="I16" s="510">
        <f>'[4]Ведомость замера Энергосфера'!P28/1000</f>
        <v>1.2999999999999999E-2</v>
      </c>
      <c r="J16" s="476">
        <f>'[4]Ведомость замера МРСК  '!M17/1000</f>
        <v>4.5090000000000005E-2</v>
      </c>
      <c r="K16" s="475">
        <f>'[4]Ведомость замера МРСК  '!O17/1000</f>
        <v>0</v>
      </c>
      <c r="L16" s="476">
        <f>'[4]Ведомость замера МРСК  '!Q17/1000</f>
        <v>0.26533000000000001</v>
      </c>
      <c r="M16" s="511">
        <f t="shared" si="0"/>
        <v>0.96795999999999993</v>
      </c>
    </row>
    <row r="17" spans="1:13">
      <c r="A17" s="512">
        <v>12</v>
      </c>
      <c r="B17" s="476">
        <f>'[4]Вед.замера Карягин'!C25/1000</f>
        <v>0</v>
      </c>
      <c r="C17" s="510">
        <f>'[4]Вед.замера Карягин'!G25/1000</f>
        <v>3.0000000000000001E-3</v>
      </c>
      <c r="D17" s="476">
        <f>'[4]Ведомость замера ЗК свод.'!E18/1000</f>
        <v>5.3880000000000004E-2</v>
      </c>
      <c r="E17" s="476">
        <f>'[4]Ведомость замера МРСК  '!G18/1000</f>
        <v>0</v>
      </c>
      <c r="F17" s="510">
        <f>'[4]Ведомость замера (ОФ-12)'!G16/1000</f>
        <v>0</v>
      </c>
      <c r="G17" s="510">
        <f>'[4]Ведом. замера Уралпрогресс '!E25/1000</f>
        <v>0.161</v>
      </c>
      <c r="H17" s="510">
        <f>'[4]Ведомость замера (ОФ-12)'!C16/1000</f>
        <v>0.43</v>
      </c>
      <c r="I17" s="510">
        <f>'[4]Ведомость замера Энергосфера'!P29/1000</f>
        <v>1.2999999999999999E-2</v>
      </c>
      <c r="J17" s="476">
        <f>'[4]Ведомость замера МРСК  '!M18/1000</f>
        <v>4.5090000000000005E-2</v>
      </c>
      <c r="K17" s="475">
        <f>'[4]Ведомость замера МРСК  '!O18/1000</f>
        <v>0</v>
      </c>
      <c r="L17" s="476">
        <f>'[4]Ведомость замера МРСК  '!Q18/1000</f>
        <v>0.26533000000000001</v>
      </c>
      <c r="M17" s="511">
        <f t="shared" si="0"/>
        <v>0.97130000000000005</v>
      </c>
    </row>
    <row r="18" spans="1:13">
      <c r="A18" s="512">
        <v>13</v>
      </c>
      <c r="B18" s="476">
        <f>'[4]Вед.замера Карягин'!C26/1000</f>
        <v>0</v>
      </c>
      <c r="C18" s="510">
        <f>'[4]Вед.замера Карягин'!G26/1000</f>
        <v>3.0000000000000001E-3</v>
      </c>
      <c r="D18" s="476">
        <f>'[4]Ведомость замера ЗК свод.'!E19/1000</f>
        <v>5.2380000000000003E-2</v>
      </c>
      <c r="E18" s="476">
        <f>'[4]Ведомость замера МРСК  '!G19/1000</f>
        <v>0</v>
      </c>
      <c r="F18" s="510">
        <f>'[4]Ведомость замера (ОФ-12)'!G17/1000</f>
        <v>0</v>
      </c>
      <c r="G18" s="510">
        <f>'[4]Ведом. замера Уралпрогресс '!E26/1000</f>
        <v>0.121</v>
      </c>
      <c r="H18" s="510">
        <f>'[4]Ведомость замера (ОФ-12)'!C17/1000</f>
        <v>0.43</v>
      </c>
      <c r="I18" s="510">
        <f>'[4]Ведомость замера Энергосфера'!P30/1000</f>
        <v>1.2999999999999999E-2</v>
      </c>
      <c r="J18" s="476">
        <f>'[4]Ведомость замера МРСК  '!M19/1000</f>
        <v>4.7090000000000007E-2</v>
      </c>
      <c r="K18" s="475">
        <f>'[4]Ведомость замера МРСК  '!O19/1000</f>
        <v>0</v>
      </c>
      <c r="L18" s="476">
        <f>'[4]Ведомость замера МРСК  '!Q19/1000</f>
        <v>0.26533000000000001</v>
      </c>
      <c r="M18" s="511">
        <f t="shared" si="0"/>
        <v>0.93179999999999996</v>
      </c>
    </row>
    <row r="19" spans="1:13">
      <c r="A19" s="512">
        <v>14</v>
      </c>
      <c r="B19" s="476">
        <f>'[4]Вед.замера Карягин'!C27/1000</f>
        <v>0</v>
      </c>
      <c r="C19" s="510">
        <f>'[4]Вед.замера Карягин'!G27/1000</f>
        <v>3.0000000000000001E-3</v>
      </c>
      <c r="D19" s="476">
        <f>'[4]Ведомость замера ЗК свод.'!E20/1000</f>
        <v>5.3219999999999996E-2</v>
      </c>
      <c r="E19" s="476">
        <f>'[4]Ведомость замера МРСК  '!G20/1000</f>
        <v>0</v>
      </c>
      <c r="F19" s="510">
        <f>'[4]Ведомость замера (ОФ-12)'!G18/1000</f>
        <v>0</v>
      </c>
      <c r="G19" s="510">
        <f>'[4]Ведом. замера Уралпрогресс '!E27/1000</f>
        <v>8.3000000000000004E-2</v>
      </c>
      <c r="H19" s="510">
        <f>'[4]Ведомость замера (ОФ-12)'!C18/1000</f>
        <v>0.42899999999999999</v>
      </c>
      <c r="I19" s="510">
        <f>'[4]Ведомость замера Энергосфера'!P31/1000</f>
        <v>1.2999999999999999E-2</v>
      </c>
      <c r="J19" s="476">
        <f>'[4]Ведомость замера МРСК  '!M20/1000</f>
        <v>4.5090000000000005E-2</v>
      </c>
      <c r="K19" s="475">
        <f>'[4]Ведомость замера МРСК  '!O20/1000</f>
        <v>0</v>
      </c>
      <c r="L19" s="476">
        <f>'[4]Ведомость замера МРСК  '!Q20/1000</f>
        <v>0.26533000000000001</v>
      </c>
      <c r="M19" s="511">
        <f t="shared" si="0"/>
        <v>0.89163999999999999</v>
      </c>
    </row>
    <row r="20" spans="1:13">
      <c r="A20" s="512">
        <v>15</v>
      </c>
      <c r="B20" s="476">
        <f>'[4]Вед.замера Карягин'!C28/1000</f>
        <v>0</v>
      </c>
      <c r="C20" s="510">
        <f>'[4]Вед.замера Карягин'!G28/1000</f>
        <v>3.0000000000000001E-3</v>
      </c>
      <c r="D20" s="476">
        <f>'[4]Ведомость замера ЗК свод.'!E21/1000</f>
        <v>4.7700000000000006E-2</v>
      </c>
      <c r="E20" s="476">
        <f>'[4]Ведомость замера МРСК  '!G21/1000</f>
        <v>0</v>
      </c>
      <c r="F20" s="510">
        <f>'[4]Ведомость замера (ОФ-12)'!G19/1000</f>
        <v>0</v>
      </c>
      <c r="G20" s="510">
        <f>'[4]Ведом. замера Уралпрогресс '!E28/1000</f>
        <v>0.08</v>
      </c>
      <c r="H20" s="510">
        <f>'[4]Ведомость замера (ОФ-12)'!C19/1000</f>
        <v>0.41099999999999998</v>
      </c>
      <c r="I20" s="510">
        <f>'[4]Ведомость замера Энергосфера'!P32/1000</f>
        <v>1.2999999999999999E-2</v>
      </c>
      <c r="J20" s="476">
        <f>'[4]Ведомость замера МРСК  '!M21/1000</f>
        <v>4.7090000000000007E-2</v>
      </c>
      <c r="K20" s="475">
        <f>'[4]Ведомость замера МРСК  '!O21/1000</f>
        <v>0</v>
      </c>
      <c r="L20" s="476">
        <f>'[4]Ведомость замера МРСК  '!Q21/1000</f>
        <v>0.26533000000000001</v>
      </c>
      <c r="M20" s="511">
        <f t="shared" si="0"/>
        <v>0.86711999999999989</v>
      </c>
    </row>
    <row r="21" spans="1:13">
      <c r="A21" s="512">
        <v>16</v>
      </c>
      <c r="B21" s="476">
        <f>'[4]Вед.замера Карягин'!C29/1000</f>
        <v>0</v>
      </c>
      <c r="C21" s="510">
        <f>'[4]Вед.замера Карягин'!G29/1000</f>
        <v>3.0000000000000001E-3</v>
      </c>
      <c r="D21" s="476">
        <f>'[4]Ведомость замера ЗК свод.'!E22/1000</f>
        <v>2.664E-2</v>
      </c>
      <c r="E21" s="476">
        <f>'[4]Ведомость замера МРСК  '!G22/1000</f>
        <v>0</v>
      </c>
      <c r="F21" s="510">
        <f>'[4]Ведомость замера (ОФ-12)'!G20/1000</f>
        <v>0</v>
      </c>
      <c r="G21" s="510">
        <f>'[4]Ведом. замера Уралпрогресс '!E29/1000</f>
        <v>7.8E-2</v>
      </c>
      <c r="H21" s="510">
        <f>'[4]Ведомость замера (ОФ-12)'!C20/1000</f>
        <v>0.40699999999999997</v>
      </c>
      <c r="I21" s="510">
        <f>'[4]Ведомость замера Энергосфера'!P33/1000</f>
        <v>1.2999999999999999E-2</v>
      </c>
      <c r="J21" s="476">
        <f>'[4]Ведомость замера МРСК  '!M22/1000</f>
        <v>4.6090000000000006E-2</v>
      </c>
      <c r="K21" s="475">
        <f>'[4]Ведомость замера МРСК  '!O22/1000</f>
        <v>0</v>
      </c>
      <c r="L21" s="476">
        <f>'[4]Ведомость замера МРСК  '!Q22/1000</f>
        <v>0.26533000000000001</v>
      </c>
      <c r="M21" s="511">
        <f t="shared" si="0"/>
        <v>0.83905999999999992</v>
      </c>
    </row>
    <row r="22" spans="1:13">
      <c r="A22" s="512">
        <v>17</v>
      </c>
      <c r="B22" s="476">
        <f>'[4]Вед.замера Карягин'!C30/1000</f>
        <v>0</v>
      </c>
      <c r="C22" s="510">
        <f>'[4]Вед.замера Карягин'!G30/1000</f>
        <v>3.0000000000000001E-3</v>
      </c>
      <c r="D22" s="476">
        <f>'[4]Ведомость замера ЗК свод.'!E23/1000</f>
        <v>1.5300000000000001E-2</v>
      </c>
      <c r="E22" s="476">
        <f>'[4]Ведомость замера МРСК  '!G23/1000</f>
        <v>0</v>
      </c>
      <c r="F22" s="510">
        <f>'[4]Ведомость замера (ОФ-12)'!G21/1000</f>
        <v>0</v>
      </c>
      <c r="G22" s="510">
        <f>'[4]Ведом. замера Уралпрогресс '!E30/1000</f>
        <v>0.109</v>
      </c>
      <c r="H22" s="510">
        <f>'[4]Ведомость замера (ОФ-12)'!C21/1000</f>
        <v>0.40699999999999997</v>
      </c>
      <c r="I22" s="510">
        <f>'[4]Ведомость замера Энергосфера'!P34/1000</f>
        <v>1.2E-2</v>
      </c>
      <c r="J22" s="476">
        <f>'[4]Ведомость замера МРСК  '!M23/1000</f>
        <v>6.0090000000000005E-2</v>
      </c>
      <c r="K22" s="475">
        <f>'[4]Ведомость замера МРСК  '!O23/1000</f>
        <v>0</v>
      </c>
      <c r="L22" s="476">
        <f>'[4]Ведомость замера МРСК  '!Q23/1000</f>
        <v>0.26533000000000001</v>
      </c>
      <c r="M22" s="511">
        <f t="shared" si="0"/>
        <v>0.87172000000000005</v>
      </c>
    </row>
    <row r="23" spans="1:13">
      <c r="A23" s="512">
        <v>18</v>
      </c>
      <c r="B23" s="476">
        <f>'[4]Вед.замера Карягин'!C31/1000</f>
        <v>0</v>
      </c>
      <c r="C23" s="510">
        <f>'[4]Вед.замера Карягин'!G31/1000</f>
        <v>3.0000000000000001E-3</v>
      </c>
      <c r="D23" s="476">
        <f>'[4]Ведомость замера ЗК свод.'!E24/1000</f>
        <v>1.5960000000000002E-2</v>
      </c>
      <c r="E23" s="476">
        <f>'[4]Ведомость замера МРСК  '!G24/1000</f>
        <v>0</v>
      </c>
      <c r="F23" s="510">
        <f>'[4]Ведомость замера (ОФ-12)'!G22/1000</f>
        <v>0</v>
      </c>
      <c r="G23" s="510">
        <f>'[4]Ведом. замера Уралпрогресс '!E31/1000</f>
        <v>0.127</v>
      </c>
      <c r="H23" s="510">
        <f>'[4]Ведомость замера (ОФ-12)'!C22/1000</f>
        <v>0.40699999999999997</v>
      </c>
      <c r="I23" s="510">
        <f>'[4]Ведомость замера Энергосфера'!P35/1000</f>
        <v>1.2E-2</v>
      </c>
      <c r="J23" s="476">
        <f>'[4]Ведомость замера МРСК  '!M24/1000</f>
        <v>5.0090000000000003E-2</v>
      </c>
      <c r="K23" s="475">
        <f>'[4]Ведомость замера МРСК  '!O24/1000</f>
        <v>0</v>
      </c>
      <c r="L23" s="476">
        <f>'[4]Ведомость замера МРСК  '!Q24/1000</f>
        <v>0.26533000000000001</v>
      </c>
      <c r="M23" s="511">
        <f t="shared" si="0"/>
        <v>0.88037999999999994</v>
      </c>
    </row>
    <row r="24" spans="1:13">
      <c r="A24" s="512">
        <v>19</v>
      </c>
      <c r="B24" s="476">
        <f>'[4]Вед.замера Карягин'!C32/1000</f>
        <v>0</v>
      </c>
      <c r="C24" s="510">
        <f>'[4]Вед.замера Карягин'!G32/1000</f>
        <v>3.0000000000000001E-3</v>
      </c>
      <c r="D24" s="476">
        <f>'[4]Ведомость замера ЗК свод.'!E25/1000</f>
        <v>1.6320000000000001E-2</v>
      </c>
      <c r="E24" s="476">
        <f>'[4]Ведомость замера МРСК  '!G25/1000</f>
        <v>0</v>
      </c>
      <c r="F24" s="510">
        <f>'[4]Ведомость замера (ОФ-12)'!G23/1000</f>
        <v>0</v>
      </c>
      <c r="G24" s="510">
        <f>'[4]Ведом. замера Уралпрогресс '!E32/1000</f>
        <v>0.128</v>
      </c>
      <c r="H24" s="510">
        <f>'[4]Ведомость замера (ОФ-12)'!C23/1000</f>
        <v>0.40699999999999997</v>
      </c>
      <c r="I24" s="510">
        <f>'[4]Ведомость замера Энергосфера'!P36/1000</f>
        <v>1.2E-2</v>
      </c>
      <c r="J24" s="476">
        <f>'[4]Ведомость замера МРСК  '!M25/1000</f>
        <v>4.8090000000000001E-2</v>
      </c>
      <c r="K24" s="475">
        <f>'[4]Ведомость замера МРСК  '!O25/1000</f>
        <v>0</v>
      </c>
      <c r="L24" s="476">
        <f>'[4]Ведомость замера МРСК  '!Q25/1000</f>
        <v>0.26533000000000001</v>
      </c>
      <c r="M24" s="511">
        <f t="shared" si="0"/>
        <v>0.87973999999999997</v>
      </c>
    </row>
    <row r="25" spans="1:13">
      <c r="A25" s="512">
        <v>20</v>
      </c>
      <c r="B25" s="476">
        <f>'[4]Вед.замера Карягин'!C33/1000</f>
        <v>0</v>
      </c>
      <c r="C25" s="510">
        <f>'[4]Вед.замера Карягин'!G33/1000</f>
        <v>3.0000000000000001E-3</v>
      </c>
      <c r="D25" s="476">
        <f>'[4]Ведомость замера ЗК свод.'!E26/1000</f>
        <v>1.806E-2</v>
      </c>
      <c r="E25" s="476">
        <f>'[4]Ведомость замера МРСК  '!G26/1000</f>
        <v>0</v>
      </c>
      <c r="F25" s="510">
        <f>'[4]Ведомость замера (ОФ-12)'!G24/1000</f>
        <v>0</v>
      </c>
      <c r="G25" s="510">
        <f>'[4]Ведом. замера Уралпрогресс '!E33/1000</f>
        <v>0.12</v>
      </c>
      <c r="H25" s="510">
        <f>'[4]Ведомость замера (ОФ-12)'!C24/1000</f>
        <v>0.40699999999999997</v>
      </c>
      <c r="I25" s="510">
        <f>'[4]Ведомость замера Энергосфера'!P37/1000</f>
        <v>1.2E-2</v>
      </c>
      <c r="J25" s="476">
        <f>'[4]Ведомость замера МРСК  '!M26/1000</f>
        <v>5.0090000000000003E-2</v>
      </c>
      <c r="K25" s="475">
        <f>'[4]Ведомость замера МРСК  '!O26/1000</f>
        <v>0</v>
      </c>
      <c r="L25" s="476">
        <f>'[4]Ведомость замера МРСК  '!Q26/1000</f>
        <v>0.24132999999999999</v>
      </c>
      <c r="M25" s="511">
        <f t="shared" si="0"/>
        <v>0.85148000000000001</v>
      </c>
    </row>
    <row r="26" spans="1:13">
      <c r="A26" s="512">
        <v>21</v>
      </c>
      <c r="B26" s="476">
        <f>'[4]Вед.замера Карягин'!C34/1000</f>
        <v>0</v>
      </c>
      <c r="C26" s="510">
        <f>'[4]Вед.замера Карягин'!G34/1000</f>
        <v>3.0000000000000001E-3</v>
      </c>
      <c r="D26" s="476">
        <f>'[4]Ведомость замера ЗК свод.'!E27/1000</f>
        <v>1.602E-2</v>
      </c>
      <c r="E26" s="476">
        <f>'[4]Ведомость замера МРСК  '!G27/1000</f>
        <v>0</v>
      </c>
      <c r="F26" s="510">
        <f>'[4]Ведомость замера (ОФ-12)'!G25/1000</f>
        <v>0</v>
      </c>
      <c r="G26" s="510">
        <f>'[4]Ведом. замера Уралпрогресс '!E34/1000</f>
        <v>0.10199999999999999</v>
      </c>
      <c r="H26" s="510">
        <f>'[4]Ведомость замера (ОФ-12)'!C25/1000</f>
        <v>0.40400000000000003</v>
      </c>
      <c r="I26" s="510">
        <f>'[4]Ведомость замера Энергосфера'!P38/1000</f>
        <v>1.2E-2</v>
      </c>
      <c r="J26" s="476">
        <f>'[4]Ведомость замера МРСК  '!M27/1000</f>
        <v>4.9090000000000002E-2</v>
      </c>
      <c r="K26" s="475">
        <f>'[4]Ведомость замера МРСК  '!O27/1000</f>
        <v>0</v>
      </c>
      <c r="L26" s="476">
        <f>'[4]Ведомость замера МРСК  '!Q27/1000</f>
        <v>0.24132999999999999</v>
      </c>
      <c r="M26" s="511">
        <f t="shared" si="0"/>
        <v>0.82743999999999995</v>
      </c>
    </row>
    <row r="27" spans="1:13">
      <c r="A27" s="512">
        <v>22</v>
      </c>
      <c r="B27" s="476">
        <f>'[4]Вед.замера Карягин'!C35/1000</f>
        <v>0</v>
      </c>
      <c r="C27" s="510">
        <f>'[4]Вед.замера Карягин'!G35/1000</f>
        <v>3.0000000000000001E-3</v>
      </c>
      <c r="D27" s="476">
        <f>'[4]Ведомость замера ЗК свод.'!E28/1000</f>
        <v>1.6559999999999998E-2</v>
      </c>
      <c r="E27" s="476">
        <f>'[4]Ведомость замера МРСК  '!G28/1000</f>
        <v>0</v>
      </c>
      <c r="F27" s="510">
        <f>'[4]Ведомость замера (ОФ-12)'!G26/1000</f>
        <v>0</v>
      </c>
      <c r="G27" s="510">
        <f>'[4]Ведом. замера Уралпрогресс '!E35/1000</f>
        <v>0.127</v>
      </c>
      <c r="H27" s="510">
        <f>'[4]Ведомость замера (ОФ-12)'!C26/1000</f>
        <v>0.40500000000000003</v>
      </c>
      <c r="I27" s="510">
        <f>'[4]Ведомость замера Энергосфера'!P39/1000</f>
        <v>1.2E-2</v>
      </c>
      <c r="J27" s="476">
        <f>'[4]Ведомость замера МРСК  '!M28/1000</f>
        <v>5.2090000000000004E-2</v>
      </c>
      <c r="K27" s="475">
        <f>'[4]Ведомость замера МРСК  '!O28/1000</f>
        <v>0</v>
      </c>
      <c r="L27" s="476">
        <f>'[4]Ведомость замера МРСК  '!Q28/1000</f>
        <v>0.24132999999999999</v>
      </c>
      <c r="M27" s="511">
        <f t="shared" si="0"/>
        <v>0.85698000000000008</v>
      </c>
    </row>
    <row r="28" spans="1:13">
      <c r="A28" s="512">
        <v>23</v>
      </c>
      <c r="B28" s="476">
        <f>'[4]Вед.замера Карягин'!C36/1000</f>
        <v>0</v>
      </c>
      <c r="C28" s="510">
        <f>'[4]Вед.замера Карягин'!G36/1000</f>
        <v>3.0000000000000001E-3</v>
      </c>
      <c r="D28" s="476">
        <f>'[4]Ведомость замера ЗК свод.'!E29/1000</f>
        <v>1.7579999999999998E-2</v>
      </c>
      <c r="E28" s="476">
        <f>'[4]Ведомость замера МРСК  '!G29/1000</f>
        <v>0</v>
      </c>
      <c r="F28" s="510">
        <f>'[4]Ведомость замера (ОФ-12)'!G27/1000</f>
        <v>0</v>
      </c>
      <c r="G28" s="510">
        <f>'[4]Ведом. замера Уралпрогресс '!E36/1000</f>
        <v>0.104</v>
      </c>
      <c r="H28" s="510">
        <f>'[4]Ведомость замера (ОФ-12)'!C27/1000</f>
        <v>0.4</v>
      </c>
      <c r="I28" s="510">
        <f>'[4]Ведомость замера Энергосфера'!P40/1000</f>
        <v>1.2E-2</v>
      </c>
      <c r="J28" s="476">
        <f>'[4]Ведомость замера МРСК  '!M29/1000</f>
        <v>5.1090000000000003E-2</v>
      </c>
      <c r="K28" s="475">
        <f>'[4]Ведомость замера МРСК  '!O29/1000</f>
        <v>0</v>
      </c>
      <c r="L28" s="476">
        <f>'[4]Ведомость замера МРСК  '!Q29/1000</f>
        <v>0.24132999999999999</v>
      </c>
      <c r="M28" s="511">
        <f t="shared" si="0"/>
        <v>0.82899999999999996</v>
      </c>
    </row>
    <row r="29" spans="1:13">
      <c r="A29" s="512">
        <v>24</v>
      </c>
      <c r="B29" s="476">
        <f>'[4]Вед.замера Карягин'!C37/1000</f>
        <v>0</v>
      </c>
      <c r="C29" s="510">
        <f>'[4]Вед.замера Карягин'!G37/1000</f>
        <v>3.0000000000000001E-3</v>
      </c>
      <c r="D29" s="476">
        <f>'[4]Ведомость замера ЗК свод.'!E30/1000</f>
        <v>2.0879999999999999E-2</v>
      </c>
      <c r="E29" s="476">
        <f>'[4]Ведомость замера МРСК  '!G30/1000</f>
        <v>0</v>
      </c>
      <c r="F29" s="510">
        <f>'[4]Ведомость замера (ОФ-12)'!G28/1000</f>
        <v>0</v>
      </c>
      <c r="G29" s="510">
        <f>'[4]Ведом. замера Уралпрогресс '!E37/1000</f>
        <v>8.8999999999999996E-2</v>
      </c>
      <c r="H29" s="510">
        <f>'[4]Ведомость замера (ОФ-12)'!C28/1000</f>
        <v>0.4</v>
      </c>
      <c r="I29" s="510">
        <f>'[4]Ведомость замера Энергосфера'!P41/1000</f>
        <v>1.2E-2</v>
      </c>
      <c r="J29" s="476">
        <f>'[4]Ведомость замера МРСК  '!M30/1000</f>
        <v>5.3090000000000005E-2</v>
      </c>
      <c r="K29" s="476">
        <f>'[4]Ведомость замера МРСК  '!O30/1000</f>
        <v>0</v>
      </c>
      <c r="L29" s="476">
        <f>'[4]Ведомость замера МРСК  '!Q30/1000</f>
        <v>0.24132999999999999</v>
      </c>
      <c r="M29" s="511">
        <f t="shared" si="0"/>
        <v>0.81929999999999992</v>
      </c>
    </row>
    <row r="30" spans="1:13">
      <c r="C30" s="513"/>
    </row>
    <row r="31" spans="1:13">
      <c r="D31" s="514"/>
    </row>
    <row r="32" spans="1:13">
      <c r="A32" t="s">
        <v>72</v>
      </c>
      <c r="K32" t="s">
        <v>73</v>
      </c>
    </row>
  </sheetData>
  <mergeCells count="5">
    <mergeCell ref="A1:M1"/>
    <mergeCell ref="A2:D2"/>
    <mergeCell ref="E2:I2"/>
    <mergeCell ref="J2:M2"/>
    <mergeCell ref="A3:A4"/>
  </mergeCells>
  <pageMargins left="0.7" right="0.7" top="0.75" bottom="0.75" header="0.3" footer="0.3"/>
  <pageSetup paperSize="9" scale="9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="80" zoomScaleNormal="80" workbookViewId="0">
      <selection activeCell="K19" sqref="K19"/>
    </sheetView>
  </sheetViews>
  <sheetFormatPr defaultRowHeight="12.75"/>
  <cols>
    <col min="1" max="1" width="5.7109375" customWidth="1"/>
    <col min="2" max="2" width="36.42578125" customWidth="1"/>
    <col min="3" max="3" width="9.28515625" customWidth="1"/>
    <col min="4" max="4" width="8.7109375" customWidth="1"/>
    <col min="5" max="5" width="8.5703125" customWidth="1"/>
    <col min="6" max="6" width="8.140625" customWidth="1"/>
    <col min="7" max="7" width="7.85546875" customWidth="1"/>
    <col min="8" max="8" width="8.28515625" customWidth="1"/>
    <col min="9" max="9" width="7.85546875" customWidth="1"/>
    <col min="10" max="10" width="8" customWidth="1"/>
    <col min="11" max="11" width="7.85546875" customWidth="1"/>
    <col min="12" max="12" width="7.5703125" customWidth="1"/>
    <col min="13" max="13" width="8.28515625" customWidth="1"/>
  </cols>
  <sheetData>
    <row r="2" spans="1:14">
      <c r="B2" s="515" t="s">
        <v>203</v>
      </c>
      <c r="C2" s="515"/>
      <c r="D2" s="515"/>
      <c r="E2" s="515"/>
      <c r="F2" s="515"/>
      <c r="G2" s="516"/>
      <c r="H2" s="516"/>
      <c r="I2" s="516"/>
      <c r="J2" s="516"/>
      <c r="K2" s="516"/>
      <c r="L2" s="516"/>
      <c r="M2" s="516"/>
      <c r="N2" s="516"/>
    </row>
    <row r="3" spans="1:14">
      <c r="B3" s="515"/>
      <c r="C3" s="515"/>
      <c r="D3" s="515"/>
      <c r="E3" s="515"/>
      <c r="F3" s="515"/>
      <c r="G3" s="516"/>
      <c r="H3" s="516"/>
      <c r="I3" s="516"/>
      <c r="J3" s="516"/>
      <c r="K3" s="516"/>
      <c r="L3" s="516"/>
      <c r="M3" s="516"/>
      <c r="N3" s="516"/>
    </row>
    <row r="4" spans="1:14">
      <c r="B4" s="515"/>
      <c r="C4" s="515"/>
      <c r="D4" s="515"/>
      <c r="E4" s="515"/>
      <c r="F4" s="515"/>
      <c r="G4" s="516"/>
      <c r="H4" s="516"/>
      <c r="I4" s="516"/>
      <c r="J4" s="516"/>
      <c r="K4" s="516"/>
      <c r="L4" s="516"/>
      <c r="M4" s="516"/>
      <c r="N4" s="516"/>
    </row>
    <row r="6" spans="1:14">
      <c r="E6" s="517" t="s">
        <v>204</v>
      </c>
      <c r="F6" s="517"/>
      <c r="G6" s="517"/>
      <c r="H6" s="517"/>
      <c r="I6" s="517"/>
      <c r="J6" s="517"/>
      <c r="K6" s="517"/>
      <c r="L6" s="517"/>
      <c r="M6" s="517"/>
      <c r="N6" s="517"/>
    </row>
    <row r="7" spans="1:14" ht="26.25" customHeight="1"/>
    <row r="8" spans="1:14" ht="12.75" customHeight="1">
      <c r="A8" s="518" t="s">
        <v>205</v>
      </c>
      <c r="B8" s="519"/>
      <c r="C8" s="520" t="s">
        <v>206</v>
      </c>
      <c r="D8" s="520"/>
      <c r="E8" s="520"/>
      <c r="F8" s="520"/>
      <c r="G8" s="521"/>
      <c r="H8" s="521"/>
      <c r="I8" s="521"/>
      <c r="J8" s="521"/>
      <c r="K8" s="521"/>
      <c r="L8" s="521"/>
      <c r="M8" s="521"/>
      <c r="N8" s="521"/>
    </row>
    <row r="9" spans="1:14" ht="44.25" customHeight="1">
      <c r="A9" s="519"/>
      <c r="B9" s="519"/>
      <c r="C9" s="520"/>
      <c r="D9" s="520"/>
      <c r="E9" s="520"/>
      <c r="F9" s="520"/>
      <c r="G9" s="521"/>
      <c r="H9" s="521"/>
      <c r="I9" s="521"/>
      <c r="J9" s="521"/>
      <c r="K9" s="521"/>
      <c r="L9" s="521"/>
      <c r="M9" s="521"/>
      <c r="N9" s="521"/>
    </row>
    <row r="10" spans="1:14" ht="38.25" customHeight="1">
      <c r="A10" s="522" t="s">
        <v>207</v>
      </c>
      <c r="B10" s="523" t="s">
        <v>208</v>
      </c>
      <c r="C10" s="524" t="s">
        <v>209</v>
      </c>
      <c r="D10" s="524" t="s">
        <v>210</v>
      </c>
      <c r="E10" s="524" t="s">
        <v>211</v>
      </c>
      <c r="F10" s="524" t="s">
        <v>212</v>
      </c>
      <c r="G10" s="525" t="s">
        <v>213</v>
      </c>
      <c r="H10" s="525" t="s">
        <v>214</v>
      </c>
      <c r="I10" s="525" t="s">
        <v>215</v>
      </c>
      <c r="J10" s="525" t="s">
        <v>216</v>
      </c>
      <c r="K10" s="525" t="s">
        <v>217</v>
      </c>
      <c r="L10" s="525" t="s">
        <v>218</v>
      </c>
      <c r="M10" s="525" t="s">
        <v>219</v>
      </c>
      <c r="N10" s="525" t="s">
        <v>220</v>
      </c>
    </row>
    <row r="11" spans="1:14" ht="19.5" customHeight="1">
      <c r="A11" s="526">
        <v>1</v>
      </c>
      <c r="B11" s="527" t="s">
        <v>221</v>
      </c>
      <c r="C11" s="526">
        <v>6.5</v>
      </c>
      <c r="D11" s="526">
        <v>6.5</v>
      </c>
      <c r="E11" s="526">
        <v>6.5</v>
      </c>
      <c r="F11" s="526">
        <v>6.5</v>
      </c>
      <c r="G11" s="526">
        <v>6.5</v>
      </c>
      <c r="H11" s="526">
        <v>6.5</v>
      </c>
      <c r="I11" s="526">
        <v>6.5</v>
      </c>
      <c r="J11" s="526">
        <v>6.5</v>
      </c>
      <c r="K11" s="526">
        <v>6.5</v>
      </c>
      <c r="L11" s="526">
        <v>6.5</v>
      </c>
      <c r="M11" s="526">
        <v>6.5</v>
      </c>
      <c r="N11" s="526">
        <v>6.5</v>
      </c>
    </row>
    <row r="12" spans="1:14" ht="20.25" customHeight="1">
      <c r="A12" s="526">
        <v>2</v>
      </c>
      <c r="B12" s="527" t="s">
        <v>222</v>
      </c>
      <c r="C12" s="526">
        <v>6.5</v>
      </c>
      <c r="D12" s="526">
        <v>6.5</v>
      </c>
      <c r="E12" s="526">
        <v>6.5</v>
      </c>
      <c r="F12" s="526">
        <v>6.5</v>
      </c>
      <c r="G12" s="526">
        <v>6.5</v>
      </c>
      <c r="H12" s="526">
        <v>6.5</v>
      </c>
      <c r="I12" s="526">
        <v>6.5</v>
      </c>
      <c r="J12" s="526">
        <v>6.5</v>
      </c>
      <c r="K12" s="526">
        <v>6.5</v>
      </c>
      <c r="L12" s="526">
        <v>6.5</v>
      </c>
      <c r="M12" s="526">
        <v>6.5</v>
      </c>
      <c r="N12" s="526">
        <v>6.5</v>
      </c>
    </row>
    <row r="13" spans="1:14" ht="75" customHeight="1">
      <c r="A13" s="528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</row>
    <row r="14" spans="1:14" ht="18" customHeight="1">
      <c r="A14" s="518" t="s">
        <v>205</v>
      </c>
      <c r="B14" s="519"/>
      <c r="C14" s="520" t="s">
        <v>206</v>
      </c>
      <c r="D14" s="520"/>
      <c r="E14" s="520"/>
      <c r="F14" s="520"/>
      <c r="G14" s="521"/>
      <c r="H14" s="521"/>
      <c r="I14" s="521"/>
      <c r="J14" s="521"/>
      <c r="K14" s="521"/>
      <c r="L14" s="521"/>
      <c r="M14" s="521"/>
      <c r="N14" s="521"/>
    </row>
    <row r="15" spans="1:14" ht="35.25" customHeight="1">
      <c r="A15" s="519"/>
      <c r="B15" s="519"/>
      <c r="C15" s="520"/>
      <c r="D15" s="520"/>
      <c r="E15" s="520"/>
      <c r="F15" s="520"/>
      <c r="G15" s="521"/>
      <c r="H15" s="521"/>
      <c r="I15" s="521"/>
      <c r="J15" s="521"/>
      <c r="K15" s="521"/>
      <c r="L15" s="521"/>
      <c r="M15" s="521"/>
      <c r="N15" s="521"/>
    </row>
    <row r="16" spans="1:14" ht="41.25" customHeight="1">
      <c r="A16" s="522" t="s">
        <v>207</v>
      </c>
      <c r="B16" s="523" t="s">
        <v>208</v>
      </c>
      <c r="C16" s="524" t="s">
        <v>223</v>
      </c>
      <c r="D16" s="524" t="s">
        <v>224</v>
      </c>
      <c r="E16" s="524" t="s">
        <v>225</v>
      </c>
      <c r="F16" s="524" t="s">
        <v>226</v>
      </c>
      <c r="G16" s="525" t="s">
        <v>227</v>
      </c>
      <c r="H16" s="525" t="s">
        <v>228</v>
      </c>
      <c r="I16" s="525" t="s">
        <v>229</v>
      </c>
      <c r="J16" s="525" t="s">
        <v>230</v>
      </c>
      <c r="K16" s="525" t="s">
        <v>231</v>
      </c>
      <c r="L16" s="525" t="s">
        <v>232</v>
      </c>
      <c r="M16" s="525" t="s">
        <v>233</v>
      </c>
      <c r="N16" s="529" t="s">
        <v>234</v>
      </c>
    </row>
    <row r="17" spans="1:14" ht="19.5" customHeight="1">
      <c r="A17" s="526">
        <v>1</v>
      </c>
      <c r="B17" s="527" t="s">
        <v>221</v>
      </c>
      <c r="C17" s="526">
        <v>6.5</v>
      </c>
      <c r="D17" s="526">
        <v>6.5</v>
      </c>
      <c r="E17" s="526">
        <v>6.5</v>
      </c>
      <c r="F17" s="526">
        <v>6.5</v>
      </c>
      <c r="G17" s="526">
        <v>6.5</v>
      </c>
      <c r="H17" s="526">
        <v>6.5</v>
      </c>
      <c r="I17" s="526">
        <v>6.5</v>
      </c>
      <c r="J17" s="526">
        <v>6.5</v>
      </c>
      <c r="K17" s="526">
        <v>6.5</v>
      </c>
      <c r="L17" s="526">
        <v>6.5</v>
      </c>
      <c r="M17" s="526">
        <v>6.5</v>
      </c>
      <c r="N17" s="526">
        <v>6.5</v>
      </c>
    </row>
    <row r="18" spans="1:14" ht="19.5" customHeight="1">
      <c r="A18" s="526">
        <v>2</v>
      </c>
      <c r="B18" s="527" t="s">
        <v>222</v>
      </c>
      <c r="C18" s="526">
        <v>6.5</v>
      </c>
      <c r="D18" s="526">
        <v>6.5</v>
      </c>
      <c r="E18" s="526">
        <v>6.5</v>
      </c>
      <c r="F18" s="526">
        <v>6.5</v>
      </c>
      <c r="G18" s="526">
        <v>6.5</v>
      </c>
      <c r="H18" s="526">
        <v>6.5</v>
      </c>
      <c r="I18" s="526">
        <v>6.5</v>
      </c>
      <c r="J18" s="526">
        <v>6.5</v>
      </c>
      <c r="K18" s="526">
        <v>6.5</v>
      </c>
      <c r="L18" s="526">
        <v>6.5</v>
      </c>
      <c r="M18" s="526">
        <v>6.5</v>
      </c>
      <c r="N18" s="526">
        <v>6.5</v>
      </c>
    </row>
    <row r="19" spans="1:14" ht="81" customHeight="1">
      <c r="A19" s="528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</row>
    <row r="20" spans="1:14" ht="18">
      <c r="A20" s="530" t="s">
        <v>72</v>
      </c>
      <c r="B20" s="530"/>
      <c r="C20" s="528"/>
      <c r="D20" s="528"/>
      <c r="E20" s="531" t="s">
        <v>73</v>
      </c>
      <c r="F20" s="531"/>
      <c r="G20" s="517"/>
      <c r="H20" s="517"/>
      <c r="I20" s="517"/>
      <c r="J20" s="517"/>
      <c r="K20" s="517"/>
      <c r="L20" s="517"/>
      <c r="M20" s="528"/>
      <c r="N20" s="528"/>
    </row>
    <row r="21" spans="1:14" ht="18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</row>
    <row r="22" spans="1:14" ht="18">
      <c r="A22" s="530" t="s">
        <v>235</v>
      </c>
      <c r="B22" s="530"/>
      <c r="C22" s="532"/>
      <c r="D22" s="532"/>
      <c r="E22" s="532"/>
      <c r="F22" s="528"/>
      <c r="G22" s="528"/>
      <c r="H22" s="528"/>
      <c r="I22" s="528"/>
      <c r="J22" s="528"/>
      <c r="K22" s="528"/>
      <c r="L22" s="528"/>
      <c r="M22" s="528"/>
      <c r="N22" s="528"/>
    </row>
    <row r="23" spans="1:14" ht="18">
      <c r="A23" s="528" t="s">
        <v>236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</row>
  </sheetData>
  <mergeCells count="9">
    <mergeCell ref="A20:B20"/>
    <mergeCell ref="E20:L20"/>
    <mergeCell ref="A22:E22"/>
    <mergeCell ref="B2:N4"/>
    <mergeCell ref="E6:N6"/>
    <mergeCell ref="A8:B9"/>
    <mergeCell ref="C8:N9"/>
    <mergeCell ref="A14:B15"/>
    <mergeCell ref="C14:N1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F73" sqref="F7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5" t="s">
        <v>3</v>
      </c>
      <c r="H3" s="7"/>
      <c r="I3" s="8" t="s">
        <v>78</v>
      </c>
      <c r="J3" s="9"/>
      <c r="K3" s="10"/>
      <c r="L3" s="8" t="s">
        <v>12</v>
      </c>
      <c r="M3" s="9"/>
      <c r="N3" s="10"/>
      <c r="O3" s="8" t="s">
        <v>79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2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0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0.313</v>
      </c>
      <c r="K8" s="62">
        <v>0.14699999999999999</v>
      </c>
      <c r="L8" s="63"/>
      <c r="M8" s="64">
        <v>0.317</v>
      </c>
      <c r="N8" s="62">
        <v>0.183</v>
      </c>
      <c r="O8" s="65"/>
      <c r="P8" s="64">
        <v>0.32</v>
      </c>
      <c r="Q8" s="62">
        <v>0.183</v>
      </c>
      <c r="R8" s="65"/>
      <c r="S8" s="66">
        <v>0.30299999999999999</v>
      </c>
      <c r="T8" s="62">
        <v>0.183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0.245</v>
      </c>
      <c r="K12" s="62">
        <v>0.106</v>
      </c>
      <c r="L12" s="63"/>
      <c r="M12" s="64">
        <v>0.20899999999999999</v>
      </c>
      <c r="N12" s="62">
        <v>7.0000000000000007E-2</v>
      </c>
      <c r="O12" s="65"/>
      <c r="P12" s="64">
        <v>0.28100000000000003</v>
      </c>
      <c r="Q12" s="62">
        <v>0.14199999999999999</v>
      </c>
      <c r="R12" s="65"/>
      <c r="S12" s="66">
        <v>0.20899999999999999</v>
      </c>
      <c r="T12" s="62">
        <v>0.106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0.55800000000000005</v>
      </c>
      <c r="K24" s="149">
        <f>K8+K12</f>
        <v>0.253</v>
      </c>
      <c r="L24" s="150"/>
      <c r="M24" s="151">
        <f>M8+M12</f>
        <v>0.52600000000000002</v>
      </c>
      <c r="N24" s="151">
        <f>N8+N12</f>
        <v>0.253</v>
      </c>
      <c r="O24" s="152"/>
      <c r="P24" s="151">
        <f>P8+P12</f>
        <v>0.60099999999999998</v>
      </c>
      <c r="Q24" s="151">
        <f>Q8+Q12</f>
        <v>0.32499999999999996</v>
      </c>
      <c r="R24" s="152"/>
      <c r="S24" s="153">
        <f>S8+S12</f>
        <v>0.51200000000000001</v>
      </c>
      <c r="T24" s="151">
        <f>T8+T12</f>
        <v>0.28899999999999998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4.2999999999999997E-2</v>
      </c>
      <c r="K29" s="53"/>
      <c r="L29" s="50"/>
      <c r="M29" s="51">
        <v>4.4999999999999998E-2</v>
      </c>
      <c r="N29" s="52"/>
      <c r="O29" s="47"/>
      <c r="P29" s="51">
        <v>4.4999999999999998E-2</v>
      </c>
      <c r="Q29" s="53"/>
      <c r="R29" s="47"/>
      <c r="S29" s="51">
        <v>4.4999999999999998E-2</v>
      </c>
      <c r="T29" s="53"/>
    </row>
    <row r="30" spans="1:20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</row>
    <row r="31" spans="1:20" ht="14.25" customHeight="1">
      <c r="A31" s="11"/>
      <c r="B31" s="11"/>
      <c r="C31" s="166" t="s">
        <v>47</v>
      </c>
      <c r="D31" s="167"/>
      <c r="E31" s="168"/>
      <c r="F31" s="169"/>
      <c r="G31" s="169"/>
      <c r="H31" s="170"/>
      <c r="I31" s="47"/>
      <c r="J31" s="47">
        <v>8.0000000000000002E-3</v>
      </c>
      <c r="K31" s="53"/>
      <c r="L31" s="50"/>
      <c r="M31" s="50">
        <v>0.01</v>
      </c>
      <c r="N31" s="52"/>
      <c r="O31" s="47"/>
      <c r="P31" s="47">
        <v>8.0000000000000002E-3</v>
      </c>
      <c r="Q31" s="53"/>
      <c r="R31" s="47"/>
      <c r="S31" s="52">
        <v>8.0000000000000002E-3</v>
      </c>
      <c r="T31" s="53"/>
    </row>
    <row r="32" spans="1:20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47">
        <v>0.26500000000000001</v>
      </c>
      <c r="K32" s="53"/>
      <c r="L32" s="50"/>
      <c r="M32" s="50">
        <v>0.26500000000000001</v>
      </c>
      <c r="N32" s="52"/>
      <c r="O32" s="47"/>
      <c r="P32" s="47">
        <v>0.26500000000000001</v>
      </c>
      <c r="Q32" s="53"/>
      <c r="R32" s="47"/>
      <c r="S32" s="52">
        <v>0.26500000000000001</v>
      </c>
      <c r="T32" s="53"/>
    </row>
    <row r="33" spans="1:20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47">
        <v>0.219</v>
      </c>
      <c r="K33" s="53"/>
      <c r="L33" s="50"/>
      <c r="M33" s="50">
        <v>0.23100000000000001</v>
      </c>
      <c r="N33" s="52"/>
      <c r="O33" s="47"/>
      <c r="P33" s="47">
        <v>0.20699999999999999</v>
      </c>
      <c r="Q33" s="53"/>
      <c r="R33" s="47"/>
      <c r="S33" s="52">
        <v>0.20699999999999999</v>
      </c>
      <c r="T33" s="53"/>
    </row>
    <row r="34" spans="1:20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1">
        <v>0</v>
      </c>
      <c r="T34" s="53"/>
    </row>
    <row r="35" spans="1:20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20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44"/>
      <c r="C52" s="113"/>
      <c r="D52" s="114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1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1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5" t="s">
        <v>55</v>
      </c>
      <c r="C55" s="312"/>
      <c r="D55" s="140" t="s">
        <v>34</v>
      </c>
      <c r="E55" s="92"/>
      <c r="F55" s="313"/>
      <c r="G55" s="313"/>
      <c r="H55" s="93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314"/>
      <c r="D59" s="238"/>
      <c r="E59" s="245" t="s">
        <v>60</v>
      </c>
      <c r="F59" s="246"/>
      <c r="G59" s="246"/>
      <c r="H59" s="247"/>
      <c r="I59" s="242"/>
      <c r="J59" s="315"/>
      <c r="K59" s="316"/>
      <c r="L59" s="317"/>
      <c r="M59" s="315"/>
      <c r="N59" s="316"/>
      <c r="O59" s="317"/>
      <c r="P59" s="315"/>
      <c r="Q59" s="316"/>
      <c r="R59" s="317"/>
      <c r="S59" s="315"/>
      <c r="T59" s="244"/>
    </row>
    <row r="60" spans="1:23" ht="14.25" customHeight="1">
      <c r="A60" s="11"/>
      <c r="B60" s="236"/>
      <c r="C60" s="314"/>
      <c r="D60" s="238"/>
      <c r="E60" s="245" t="s">
        <v>32</v>
      </c>
      <c r="F60" s="246"/>
      <c r="G60" s="246"/>
      <c r="H60" s="247"/>
      <c r="I60" s="102"/>
      <c r="J60" s="218"/>
      <c r="K60" s="103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114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20"/>
      <c r="C65" s="21"/>
      <c r="D65" s="22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1"/>
      <c r="B66" s="272"/>
      <c r="C66" s="273"/>
      <c r="D66" s="274"/>
      <c r="E66" s="275"/>
      <c r="F66" s="318" t="s">
        <v>64</v>
      </c>
      <c r="G66" s="318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1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1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1"/>
      <c r="B69" s="293"/>
      <c r="C69" s="294"/>
      <c r="D69" s="295"/>
      <c r="E69" s="296"/>
      <c r="F69" s="319" t="s">
        <v>67</v>
      </c>
      <c r="G69" s="319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121"/>
      <c r="C70" s="122"/>
      <c r="D70" s="123"/>
      <c r="E70" s="300" t="s">
        <v>68</v>
      </c>
      <c r="F70" s="320"/>
      <c r="G70" s="320"/>
      <c r="H70" s="321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B74" t="s">
        <v>72</v>
      </c>
      <c r="P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J87" sqref="J87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80</v>
      </c>
      <c r="J3" s="9"/>
      <c r="K3" s="10"/>
      <c r="L3" s="8" t="s">
        <v>81</v>
      </c>
      <c r="M3" s="9"/>
      <c r="N3" s="10"/>
      <c r="O3" s="8" t="s">
        <v>82</v>
      </c>
      <c r="P3" s="9"/>
      <c r="Q3" s="10"/>
      <c r="R3" s="8" t="s">
        <v>83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0.29399999999999998</v>
      </c>
      <c r="K8" s="62">
        <v>0.219</v>
      </c>
      <c r="L8" s="63"/>
      <c r="M8" s="64">
        <v>0.28999999999999998</v>
      </c>
      <c r="N8" s="62">
        <v>0.14699999999999999</v>
      </c>
      <c r="O8" s="65"/>
      <c r="P8" s="64">
        <v>0.28899999999999998</v>
      </c>
      <c r="Q8" s="62">
        <v>0.14699999999999999</v>
      </c>
      <c r="R8" s="65"/>
      <c r="S8" s="66">
        <v>0.29699999999999999</v>
      </c>
      <c r="T8" s="62">
        <v>0.29099999999999998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0.20899999999999999</v>
      </c>
      <c r="K12" s="62">
        <v>7.0000000000000007E-2</v>
      </c>
      <c r="L12" s="63"/>
      <c r="M12" s="64">
        <v>0.35299999999999998</v>
      </c>
      <c r="N12" s="62">
        <v>0.17799999999999999</v>
      </c>
      <c r="O12" s="65"/>
      <c r="P12" s="64">
        <v>0.223</v>
      </c>
      <c r="Q12" s="62">
        <v>0.106</v>
      </c>
      <c r="R12" s="65"/>
      <c r="S12" s="66">
        <v>0.20899999999999999</v>
      </c>
      <c r="T12" s="62">
        <v>0.106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0.503</v>
      </c>
      <c r="K24" s="149">
        <f>K8+K12</f>
        <v>0.28900000000000003</v>
      </c>
      <c r="L24" s="150"/>
      <c r="M24" s="151">
        <f>M8+M12</f>
        <v>0.64300000000000002</v>
      </c>
      <c r="N24" s="151">
        <f>N8+N12</f>
        <v>0.32499999999999996</v>
      </c>
      <c r="O24" s="152"/>
      <c r="P24" s="151">
        <f>P8+P12</f>
        <v>0.51200000000000001</v>
      </c>
      <c r="Q24" s="151">
        <f>Q8+Q12</f>
        <v>0.253</v>
      </c>
      <c r="R24" s="152"/>
      <c r="S24" s="153">
        <f>S8+S12</f>
        <v>0.50600000000000001</v>
      </c>
      <c r="T24" s="153">
        <f>T8+T12</f>
        <v>0.39699999999999996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4.7E-2</v>
      </c>
      <c r="K29" s="53"/>
      <c r="L29" s="50"/>
      <c r="M29" s="51">
        <v>4.4999999999999998E-2</v>
      </c>
      <c r="N29" s="52"/>
      <c r="O29" s="47"/>
      <c r="P29" s="51">
        <v>4.7E-2</v>
      </c>
      <c r="Q29" s="53"/>
      <c r="R29" s="47"/>
      <c r="S29" s="51">
        <v>4.5999999999999999E-2</v>
      </c>
      <c r="T29" s="53"/>
    </row>
    <row r="30" spans="1:20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</row>
    <row r="31" spans="1:20" ht="14.25" customHeight="1">
      <c r="A31" s="11"/>
      <c r="B31" s="11"/>
      <c r="C31" s="166" t="s">
        <v>47</v>
      </c>
      <c r="D31" s="167"/>
      <c r="E31" s="168"/>
      <c r="F31" s="169"/>
      <c r="G31" s="169"/>
      <c r="H31" s="170"/>
      <c r="I31" s="47"/>
      <c r="J31" s="51">
        <v>0.01</v>
      </c>
      <c r="K31" s="53"/>
      <c r="L31" s="50"/>
      <c r="M31" s="51">
        <v>8.0000000000000002E-3</v>
      </c>
      <c r="N31" s="52"/>
      <c r="O31" s="47"/>
      <c r="P31" s="51">
        <v>8.0000000000000002E-3</v>
      </c>
      <c r="Q31" s="53"/>
      <c r="R31" s="47"/>
      <c r="S31" s="52">
        <v>0.01</v>
      </c>
      <c r="T31" s="53"/>
    </row>
    <row r="32" spans="1:20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51">
        <v>0.26500000000000001</v>
      </c>
      <c r="K32" s="53"/>
      <c r="L32" s="50"/>
      <c r="M32" s="51">
        <v>0.26500000000000001</v>
      </c>
      <c r="N32" s="52"/>
      <c r="O32" s="47"/>
      <c r="P32" s="51">
        <v>0.26500000000000001</v>
      </c>
      <c r="Q32" s="53"/>
      <c r="R32" s="47"/>
      <c r="S32" s="52">
        <v>0.26500000000000001</v>
      </c>
      <c r="T32" s="53"/>
    </row>
    <row r="33" spans="1:20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51">
        <v>0.255</v>
      </c>
      <c r="K33" s="53"/>
      <c r="L33" s="50"/>
      <c r="M33" s="51">
        <v>0.20699999999999999</v>
      </c>
      <c r="N33" s="52"/>
      <c r="O33" s="47"/>
      <c r="P33" s="51">
        <v>0.23100000000000001</v>
      </c>
      <c r="Q33" s="53"/>
      <c r="R33" s="47"/>
      <c r="S33" s="52">
        <v>0.23100000000000001</v>
      </c>
      <c r="T33" s="53"/>
    </row>
    <row r="34" spans="1:20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1">
        <v>0</v>
      </c>
      <c r="T34" s="53"/>
    </row>
    <row r="35" spans="1:20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20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315"/>
      <c r="K59" s="316"/>
      <c r="L59" s="317"/>
      <c r="M59" s="315"/>
      <c r="N59" s="316"/>
      <c r="O59" s="317"/>
      <c r="P59" s="315"/>
      <c r="Q59" s="316"/>
      <c r="R59" s="317"/>
      <c r="S59" s="315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B74" t="s">
        <v>72</v>
      </c>
      <c r="P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G74" sqref="G74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84</v>
      </c>
      <c r="J3" s="9"/>
      <c r="K3" s="10"/>
      <c r="L3" s="8" t="s">
        <v>85</v>
      </c>
      <c r="M3" s="9"/>
      <c r="N3" s="10"/>
      <c r="O3" s="8" t="s">
        <v>86</v>
      </c>
      <c r="P3" s="9"/>
      <c r="Q3" s="10"/>
      <c r="R3" s="8" t="s">
        <v>87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0.33400000000000002</v>
      </c>
      <c r="K8" s="62">
        <v>0.14699999999999999</v>
      </c>
      <c r="L8" s="63"/>
      <c r="M8" s="64">
        <v>0.373</v>
      </c>
      <c r="N8" s="62">
        <v>0.14699999999999999</v>
      </c>
      <c r="O8" s="65"/>
      <c r="P8" s="64">
        <v>0.373</v>
      </c>
      <c r="Q8" s="62">
        <v>0.14699999999999999</v>
      </c>
      <c r="R8" s="65"/>
      <c r="S8" s="66">
        <v>0.36799999999999999</v>
      </c>
      <c r="T8" s="62">
        <v>0.14699999999999999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0.20899999999999999</v>
      </c>
      <c r="K12" s="62">
        <v>0.106</v>
      </c>
      <c r="L12" s="63"/>
      <c r="M12" s="64">
        <v>0.22500000000000001</v>
      </c>
      <c r="N12" s="62">
        <v>7.0000000000000007E-2</v>
      </c>
      <c r="O12" s="65"/>
      <c r="P12" s="64">
        <v>0.22600000000000001</v>
      </c>
      <c r="Q12" s="62">
        <v>0.106</v>
      </c>
      <c r="R12" s="65"/>
      <c r="S12" s="66">
        <v>0.23599999999999999</v>
      </c>
      <c r="T12" s="62">
        <v>0.106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0.54300000000000004</v>
      </c>
      <c r="K24" s="149">
        <f>K8+K12</f>
        <v>0.253</v>
      </c>
      <c r="L24" s="150"/>
      <c r="M24" s="151">
        <f>M8+M12</f>
        <v>0.59799999999999998</v>
      </c>
      <c r="N24" s="151">
        <f>N8+N12</f>
        <v>0.217</v>
      </c>
      <c r="O24" s="152"/>
      <c r="P24" s="151">
        <f>P8+P12</f>
        <v>0.59899999999999998</v>
      </c>
      <c r="Q24" s="151">
        <f>Q8+Q12</f>
        <v>0.253</v>
      </c>
      <c r="R24" s="152"/>
      <c r="S24" s="153">
        <f>S8+S12</f>
        <v>0.60399999999999998</v>
      </c>
      <c r="T24" s="153">
        <f>T8+T12</f>
        <v>0.253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0.06</v>
      </c>
      <c r="K29" s="53"/>
      <c r="L29" s="50"/>
      <c r="M29" s="51">
        <v>0.05</v>
      </c>
      <c r="N29" s="52"/>
      <c r="O29" s="47"/>
      <c r="P29" s="51">
        <v>4.8000000000000001E-2</v>
      </c>
      <c r="Q29" s="53"/>
      <c r="R29" s="47"/>
      <c r="S29" s="51">
        <v>0.05</v>
      </c>
      <c r="T29" s="53"/>
    </row>
    <row r="30" spans="1:20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</row>
    <row r="31" spans="1:20" ht="14.25" customHeight="1">
      <c r="A31" s="11"/>
      <c r="B31" s="11"/>
      <c r="C31" s="166" t="s">
        <v>47</v>
      </c>
      <c r="D31" s="167"/>
      <c r="E31" s="168"/>
      <c r="F31" s="169"/>
      <c r="G31" s="169"/>
      <c r="H31" s="170"/>
      <c r="I31" s="47"/>
      <c r="J31" s="51">
        <v>8.0000000000000002E-3</v>
      </c>
      <c r="K31" s="53"/>
      <c r="L31" s="50"/>
      <c r="M31" s="51">
        <v>8.0000000000000002E-3</v>
      </c>
      <c r="N31" s="52"/>
      <c r="O31" s="47"/>
      <c r="P31" s="51">
        <v>8.0000000000000002E-3</v>
      </c>
      <c r="Q31" s="53"/>
      <c r="R31" s="47"/>
      <c r="S31" s="52">
        <v>8.0000000000000002E-3</v>
      </c>
      <c r="T31" s="53"/>
    </row>
    <row r="32" spans="1:20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51">
        <v>0.26500000000000001</v>
      </c>
      <c r="K32" s="53"/>
      <c r="L32" s="50"/>
      <c r="M32" s="51">
        <v>0.26500000000000001</v>
      </c>
      <c r="N32" s="52"/>
      <c r="O32" s="47"/>
      <c r="P32" s="51">
        <v>0.26500000000000001</v>
      </c>
      <c r="Q32" s="53"/>
      <c r="R32" s="47"/>
      <c r="S32" s="52">
        <v>0.24099999999999999</v>
      </c>
      <c r="T32" s="53"/>
    </row>
    <row r="33" spans="1:20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51">
        <v>0.23100000000000001</v>
      </c>
      <c r="K33" s="53"/>
      <c r="L33" s="50"/>
      <c r="M33" s="51">
        <v>0.23100000000000001</v>
      </c>
      <c r="N33" s="52"/>
      <c r="O33" s="47"/>
      <c r="P33" s="51">
        <v>0.23100000000000001</v>
      </c>
      <c r="Q33" s="53"/>
      <c r="R33" s="47"/>
      <c r="S33" s="52">
        <v>0.23</v>
      </c>
      <c r="T33" s="53"/>
    </row>
    <row r="34" spans="1:20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1">
        <v>0</v>
      </c>
      <c r="T34" s="53"/>
    </row>
    <row r="35" spans="1:20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20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315"/>
      <c r="K59" s="316"/>
      <c r="L59" s="317"/>
      <c r="M59" s="315"/>
      <c r="N59" s="316"/>
      <c r="O59" s="317"/>
      <c r="P59" s="315"/>
      <c r="Q59" s="316"/>
      <c r="R59" s="317"/>
      <c r="S59" s="315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B74" t="s">
        <v>72</v>
      </c>
      <c r="P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E71" sqref="E71:T71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88</v>
      </c>
      <c r="J3" s="9"/>
      <c r="K3" s="10"/>
      <c r="L3" s="8" t="s">
        <v>14</v>
      </c>
      <c r="M3" s="9"/>
      <c r="N3" s="10"/>
      <c r="O3" s="8" t="s">
        <v>89</v>
      </c>
      <c r="P3" s="9"/>
      <c r="Q3" s="10"/>
      <c r="R3" s="8" t="s">
        <v>90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29"/>
      <c r="E6" s="30"/>
      <c r="F6" s="31"/>
      <c r="G6" s="32" t="s">
        <v>21</v>
      </c>
      <c r="H6" s="33">
        <f>[1]АРЭС!$E$6</f>
        <v>4.0000000000000001E-3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>
        <v>2</v>
      </c>
      <c r="F7" s="44"/>
      <c r="G7" s="45" t="s">
        <v>25</v>
      </c>
      <c r="H7" s="46">
        <f>[1]АРЭС!$L$6</f>
        <v>0.125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/>
      <c r="V7" s="54"/>
      <c r="W7" s="54"/>
      <c r="X7" s="54"/>
      <c r="Y7" s="54"/>
      <c r="Z7" s="54"/>
      <c r="AA7" s="54"/>
      <c r="AB7" s="54"/>
      <c r="AC7" s="54"/>
    </row>
    <row r="8" spans="1:31" ht="14.25" customHeight="1" thickBot="1">
      <c r="A8" s="11"/>
      <c r="B8" s="11"/>
      <c r="C8" s="41"/>
      <c r="D8" s="55">
        <v>6</v>
      </c>
      <c r="E8" s="56"/>
      <c r="F8" s="57"/>
      <c r="G8" s="58"/>
      <c r="H8" s="59"/>
      <c r="I8" s="65"/>
      <c r="J8" s="61">
        <v>0.36699999999999999</v>
      </c>
      <c r="K8" s="62">
        <v>0.183</v>
      </c>
      <c r="L8" s="63"/>
      <c r="M8" s="64">
        <v>0.33600000000000002</v>
      </c>
      <c r="N8" s="62">
        <v>0.183</v>
      </c>
      <c r="O8" s="65"/>
      <c r="P8" s="64">
        <v>0.34799999999999998</v>
      </c>
      <c r="Q8" s="62">
        <v>0.14699999999999999</v>
      </c>
      <c r="R8" s="65"/>
      <c r="S8" s="66">
        <v>0.33400000000000002</v>
      </c>
      <c r="T8" s="62">
        <v>0.14699999999999999</v>
      </c>
      <c r="U8" s="39"/>
      <c r="V8" s="67"/>
      <c r="W8" s="68"/>
      <c r="X8" s="67"/>
      <c r="Y8" s="68"/>
      <c r="Z8" s="67"/>
      <c r="AA8" s="68"/>
      <c r="AB8" s="67"/>
      <c r="AC8" s="68"/>
    </row>
    <row r="9" spans="1:31" ht="14.25" customHeight="1" thickBot="1">
      <c r="A9" s="11"/>
      <c r="B9" s="11"/>
      <c r="C9" s="69"/>
      <c r="D9" s="70" t="s">
        <v>26</v>
      </c>
      <c r="E9" s="71"/>
      <c r="F9" s="72"/>
      <c r="G9" s="72"/>
      <c r="H9" s="73"/>
      <c r="I9" s="79"/>
      <c r="J9" s="75"/>
      <c r="K9" s="76"/>
      <c r="L9" s="77"/>
      <c r="M9" s="75"/>
      <c r="N9" s="78"/>
      <c r="O9" s="79"/>
      <c r="P9" s="75"/>
      <c r="Q9" s="76"/>
      <c r="R9" s="79"/>
      <c r="S9" s="78"/>
      <c r="T9" s="76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29</v>
      </c>
      <c r="D10" s="82"/>
      <c r="E10" s="83"/>
      <c r="F10" s="84"/>
      <c r="G10" s="85" t="s">
        <v>21</v>
      </c>
      <c r="H10" s="33">
        <f>[1]АРЭС!$E$7</f>
        <v>4.0000000000000001E-3</v>
      </c>
      <c r="I10" s="34"/>
      <c r="J10" s="35"/>
      <c r="K10" s="36"/>
      <c r="L10" s="37"/>
      <c r="M10" s="35"/>
      <c r="N10" s="38"/>
      <c r="O10" s="34"/>
      <c r="P10" s="35"/>
      <c r="Q10" s="36"/>
      <c r="R10" s="34"/>
      <c r="S10" s="38"/>
      <c r="T10" s="36"/>
    </row>
    <row r="11" spans="1:31" ht="14.25" customHeight="1">
      <c r="A11" s="11"/>
      <c r="B11" s="11"/>
      <c r="C11" s="41"/>
      <c r="D11" s="42">
        <v>35</v>
      </c>
      <c r="E11" s="43">
        <v>2</v>
      </c>
      <c r="F11" s="44"/>
      <c r="G11" s="45" t="s">
        <v>25</v>
      </c>
      <c r="H11" s="46">
        <f>[1]АРЭС!$L$7</f>
        <v>0.125</v>
      </c>
      <c r="I11" s="47"/>
      <c r="J11" s="51"/>
      <c r="K11" s="53"/>
      <c r="L11" s="50"/>
      <c r="M11" s="51"/>
      <c r="N11" s="52"/>
      <c r="O11" s="47"/>
      <c r="P11" s="51"/>
      <c r="Q11" s="53"/>
      <c r="R11" s="47"/>
      <c r="S11" s="52"/>
      <c r="T11" s="53"/>
      <c r="U11" s="39"/>
      <c r="V11" s="54"/>
      <c r="W11" s="54"/>
      <c r="X11" s="54"/>
      <c r="Y11" s="54"/>
      <c r="Z11" s="54"/>
      <c r="AA11" s="54"/>
      <c r="AB11" s="54"/>
      <c r="AC11" s="54"/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4">
        <v>0.23300000000000001</v>
      </c>
      <c r="K12" s="62">
        <v>0.106</v>
      </c>
      <c r="L12" s="63"/>
      <c r="M12" s="64">
        <v>0.22800000000000001</v>
      </c>
      <c r="N12" s="62">
        <v>0.106</v>
      </c>
      <c r="O12" s="65"/>
      <c r="P12" s="64">
        <v>0.20899999999999999</v>
      </c>
      <c r="Q12" s="62">
        <v>0.106</v>
      </c>
      <c r="R12" s="65"/>
      <c r="S12" s="66">
        <v>0.24099999999999999</v>
      </c>
      <c r="T12" s="62">
        <v>0.106</v>
      </c>
      <c r="U12" s="39"/>
      <c r="V12" s="67"/>
      <c r="W12" s="68"/>
      <c r="X12" s="67"/>
      <c r="Y12" s="68"/>
      <c r="Z12" s="67"/>
      <c r="AA12" s="68"/>
      <c r="AB12" s="67"/>
      <c r="AC12" s="68"/>
    </row>
    <row r="13" spans="1:31" ht="14.25" customHeight="1" thickBot="1">
      <c r="A13" s="11"/>
      <c r="B13" s="11"/>
      <c r="C13" s="69"/>
      <c r="D13" s="70" t="s">
        <v>26</v>
      </c>
      <c r="E13" s="71"/>
      <c r="F13" s="72"/>
      <c r="G13" s="72"/>
      <c r="H13" s="73"/>
      <c r="I13" s="79"/>
      <c r="J13" s="75"/>
      <c r="K13" s="76"/>
      <c r="L13" s="77"/>
      <c r="M13" s="75"/>
      <c r="N13" s="78"/>
      <c r="O13" s="79"/>
      <c r="P13" s="75"/>
      <c r="Q13" s="76"/>
      <c r="R13" s="79"/>
      <c r="S13" s="78"/>
      <c r="T13" s="76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96"/>
      <c r="K14" s="97"/>
      <c r="L14" s="98"/>
      <c r="M14" s="96"/>
      <c r="N14" s="99"/>
      <c r="O14" s="100"/>
      <c r="P14" s="96"/>
      <c r="Q14" s="97"/>
      <c r="R14" s="100"/>
      <c r="S14" s="101"/>
      <c r="T14" s="97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107"/>
      <c r="K15" s="108"/>
      <c r="L15" s="109"/>
      <c r="M15" s="107"/>
      <c r="N15" s="110"/>
      <c r="O15" s="111"/>
      <c r="P15" s="107"/>
      <c r="Q15" s="112"/>
      <c r="R15" s="111"/>
      <c r="S15" s="110"/>
      <c r="T15" s="108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116"/>
      <c r="K16" s="117"/>
      <c r="L16" s="118"/>
      <c r="M16" s="116"/>
      <c r="N16" s="119"/>
      <c r="O16" s="120"/>
      <c r="P16" s="116"/>
      <c r="Q16" s="117"/>
      <c r="R16" s="120"/>
      <c r="S16" s="119"/>
      <c r="T16" s="117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125"/>
      <c r="K17" s="126"/>
      <c r="L17" s="127"/>
      <c r="M17" s="125"/>
      <c r="N17" s="128"/>
      <c r="O17" s="129"/>
      <c r="P17" s="125"/>
      <c r="Q17" s="126"/>
      <c r="R17" s="129"/>
      <c r="S17" s="128"/>
      <c r="T17" s="12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96"/>
      <c r="K18" s="97"/>
      <c r="L18" s="98"/>
      <c r="M18" s="96"/>
      <c r="N18" s="101"/>
      <c r="O18" s="100"/>
      <c r="P18" s="96"/>
      <c r="Q18" s="97"/>
      <c r="R18" s="100"/>
      <c r="S18" s="101"/>
      <c r="T18" s="97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107"/>
      <c r="K19" s="108"/>
      <c r="L19" s="109"/>
      <c r="M19" s="107"/>
      <c r="N19" s="110"/>
      <c r="O19" s="111"/>
      <c r="P19" s="107"/>
      <c r="Q19" s="108"/>
      <c r="R19" s="111"/>
      <c r="S19" s="110"/>
      <c r="T19" s="108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116"/>
      <c r="K20" s="117"/>
      <c r="L20" s="118"/>
      <c r="M20" s="116"/>
      <c r="N20" s="119"/>
      <c r="O20" s="120"/>
      <c r="P20" s="116"/>
      <c r="Q20" s="117"/>
      <c r="R20" s="120"/>
      <c r="S20" s="119"/>
      <c r="T20" s="117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125"/>
      <c r="K21" s="126"/>
      <c r="L21" s="127"/>
      <c r="M21" s="125"/>
      <c r="N21" s="128"/>
      <c r="O21" s="129"/>
      <c r="P21" s="125"/>
      <c r="Q21" s="126"/>
      <c r="R21" s="129"/>
      <c r="S21" s="128"/>
      <c r="T21" s="12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96"/>
      <c r="K22" s="97"/>
      <c r="L22" s="98"/>
      <c r="M22" s="96"/>
      <c r="N22" s="101"/>
      <c r="O22" s="100"/>
      <c r="P22" s="96"/>
      <c r="Q22" s="97"/>
      <c r="R22" s="100"/>
      <c r="S22" s="101"/>
      <c r="T22" s="97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139"/>
      <c r="K23" s="140"/>
      <c r="L23" s="141"/>
      <c r="M23" s="139"/>
      <c r="N23" s="142"/>
      <c r="O23" s="143"/>
      <c r="P23" s="139"/>
      <c r="Q23" s="140"/>
      <c r="R23" s="143"/>
      <c r="S23" s="142"/>
      <c r="T23" s="140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0.6</v>
      </c>
      <c r="K24" s="149">
        <f>K8+K12</f>
        <v>0.28899999999999998</v>
      </c>
      <c r="L24" s="150"/>
      <c r="M24" s="151">
        <f>M8+M12</f>
        <v>0.56400000000000006</v>
      </c>
      <c r="N24" s="151">
        <f>N8+N12</f>
        <v>0.28899999999999998</v>
      </c>
      <c r="O24" s="152"/>
      <c r="P24" s="151">
        <f>P8+P12</f>
        <v>0.55699999999999994</v>
      </c>
      <c r="Q24" s="151">
        <f>Q8+Q12</f>
        <v>0.253</v>
      </c>
      <c r="R24" s="152"/>
      <c r="S24" s="153">
        <f>S8+S12</f>
        <v>0.57499999999999996</v>
      </c>
      <c r="T24" s="151">
        <f>T8+T12</f>
        <v>0.253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/>
      <c r="J26" s="24"/>
      <c r="K26" s="25"/>
      <c r="L26" s="23"/>
      <c r="M26" s="24"/>
      <c r="N26" s="25"/>
      <c r="O26" s="23"/>
      <c r="P26" s="24"/>
      <c r="Q26" s="25"/>
      <c r="R26" s="23"/>
      <c r="S26" s="24"/>
      <c r="T26" s="25"/>
    </row>
    <row r="27" spans="1:20" ht="14.25" customHeight="1">
      <c r="A27" s="11"/>
      <c r="B27" s="11"/>
      <c r="C27" s="156" t="s">
        <v>43</v>
      </c>
      <c r="D27" s="157"/>
      <c r="E27" s="158"/>
      <c r="F27" s="159"/>
      <c r="G27" s="159"/>
      <c r="H27" s="160"/>
      <c r="I27" s="161">
        <v>40</v>
      </c>
      <c r="J27" s="162"/>
      <c r="K27" s="163"/>
      <c r="L27" s="164">
        <v>40</v>
      </c>
      <c r="M27" s="162"/>
      <c r="N27" s="165"/>
      <c r="O27" s="161">
        <v>40</v>
      </c>
      <c r="P27" s="162"/>
      <c r="Q27" s="163"/>
      <c r="R27" s="161">
        <v>40</v>
      </c>
      <c r="S27" s="165"/>
      <c r="T27" s="163"/>
    </row>
    <row r="28" spans="1:20" ht="14.25" customHeight="1">
      <c r="A28" s="11"/>
      <c r="B28" s="11"/>
      <c r="C28" s="166" t="s">
        <v>44</v>
      </c>
      <c r="D28" s="167"/>
      <c r="E28" s="168"/>
      <c r="F28" s="169"/>
      <c r="G28" s="169"/>
      <c r="H28" s="170"/>
      <c r="I28" s="47"/>
      <c r="J28" s="51"/>
      <c r="K28" s="53"/>
      <c r="L28" s="50"/>
      <c r="M28" s="51"/>
      <c r="N28" s="52"/>
      <c r="O28" s="47"/>
      <c r="P28" s="51"/>
      <c r="Q28" s="53"/>
      <c r="R28" s="47"/>
      <c r="S28" s="52"/>
      <c r="T28" s="53"/>
    </row>
    <row r="29" spans="1:20" ht="14.25" customHeight="1">
      <c r="A29" s="11"/>
      <c r="B29" s="11"/>
      <c r="C29" s="166" t="s">
        <v>45</v>
      </c>
      <c r="D29" s="167"/>
      <c r="E29" s="168"/>
      <c r="F29" s="169"/>
      <c r="G29" s="169"/>
      <c r="H29" s="170"/>
      <c r="I29" s="47"/>
      <c r="J29" s="51">
        <v>4.9000000000000002E-2</v>
      </c>
      <c r="K29" s="53"/>
      <c r="L29" s="50"/>
      <c r="M29" s="51">
        <v>5.1999999999999998E-2</v>
      </c>
      <c r="N29" s="52"/>
      <c r="O29" s="47"/>
      <c r="P29" s="51">
        <v>5.0999999999999997E-2</v>
      </c>
      <c r="Q29" s="53"/>
      <c r="R29" s="47"/>
      <c r="S29" s="51">
        <v>5.2999999999999999E-2</v>
      </c>
      <c r="T29" s="53"/>
    </row>
    <row r="30" spans="1:20" ht="14.25" customHeight="1">
      <c r="A30" s="11"/>
      <c r="B30" s="11"/>
      <c r="C30" s="166" t="s">
        <v>46</v>
      </c>
      <c r="D30" s="167"/>
      <c r="E30" s="168"/>
      <c r="F30" s="169"/>
      <c r="G30" s="169"/>
      <c r="H30" s="170"/>
      <c r="I30" s="47"/>
      <c r="J30" s="51">
        <v>1.7999999999999999E-2</v>
      </c>
      <c r="K30" s="53"/>
      <c r="L30" s="50"/>
      <c r="M30" s="51">
        <v>1.7999999999999999E-2</v>
      </c>
      <c r="N30" s="52"/>
      <c r="O30" s="47"/>
      <c r="P30" s="51">
        <v>1.7999999999999999E-2</v>
      </c>
      <c r="Q30" s="53"/>
      <c r="R30" s="47"/>
      <c r="S30" s="51">
        <v>1.7999999999999999E-2</v>
      </c>
      <c r="T30" s="53"/>
    </row>
    <row r="31" spans="1:20" ht="14.25" customHeight="1">
      <c r="A31" s="11"/>
      <c r="B31" s="11"/>
      <c r="C31" s="166" t="s">
        <v>47</v>
      </c>
      <c r="D31" s="167"/>
      <c r="E31" s="168"/>
      <c r="F31" s="169"/>
      <c r="G31" s="169"/>
      <c r="H31" s="170"/>
      <c r="I31" s="47"/>
      <c r="J31" s="51">
        <v>8.0000000000000002E-3</v>
      </c>
      <c r="K31" s="53"/>
      <c r="L31" s="50"/>
      <c r="M31" s="51">
        <v>8.0000000000000002E-3</v>
      </c>
      <c r="N31" s="52"/>
      <c r="O31" s="47"/>
      <c r="P31" s="51">
        <v>8.0000000000000002E-3</v>
      </c>
      <c r="Q31" s="53"/>
      <c r="R31" s="47"/>
      <c r="S31" s="52">
        <v>8.0000000000000002E-3</v>
      </c>
      <c r="T31" s="53"/>
    </row>
    <row r="32" spans="1:20" ht="14.25" customHeight="1">
      <c r="A32" s="11"/>
      <c r="B32" s="11"/>
      <c r="C32" s="166" t="s">
        <v>48</v>
      </c>
      <c r="D32" s="167"/>
      <c r="E32" s="168"/>
      <c r="F32" s="169"/>
      <c r="G32" s="169"/>
      <c r="H32" s="170"/>
      <c r="I32" s="47"/>
      <c r="J32" s="51">
        <v>0.24099999999999999</v>
      </c>
      <c r="K32" s="53"/>
      <c r="L32" s="50"/>
      <c r="M32" s="51">
        <v>0.24099999999999999</v>
      </c>
      <c r="N32" s="52"/>
      <c r="O32" s="47"/>
      <c r="P32" s="51">
        <v>0.24099999999999999</v>
      </c>
      <c r="Q32" s="53"/>
      <c r="R32" s="47"/>
      <c r="S32" s="52">
        <v>0.24099999999999999</v>
      </c>
      <c r="T32" s="53"/>
    </row>
    <row r="33" spans="1:20" ht="14.25" customHeight="1">
      <c r="A33" s="11"/>
      <c r="B33" s="11"/>
      <c r="C33" s="166" t="s">
        <v>49</v>
      </c>
      <c r="D33" s="167"/>
      <c r="E33" s="168"/>
      <c r="F33" s="169"/>
      <c r="G33" s="51"/>
      <c r="H33" s="170"/>
      <c r="I33" s="47"/>
      <c r="J33" s="51">
        <v>0.23</v>
      </c>
      <c r="K33" s="53"/>
      <c r="L33" s="50"/>
      <c r="M33" s="51">
        <v>0.23</v>
      </c>
      <c r="N33" s="52"/>
      <c r="O33" s="47"/>
      <c r="P33" s="51">
        <v>0.23</v>
      </c>
      <c r="Q33" s="53"/>
      <c r="R33" s="47"/>
      <c r="S33" s="52">
        <v>0.23</v>
      </c>
      <c r="T33" s="53"/>
    </row>
    <row r="34" spans="1:20" ht="14.25" customHeight="1">
      <c r="A34" s="11"/>
      <c r="B34" s="11"/>
      <c r="C34" s="166" t="s">
        <v>50</v>
      </c>
      <c r="D34" s="167"/>
      <c r="E34" s="168"/>
      <c r="F34" s="169"/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1">
        <v>0</v>
      </c>
      <c r="T34" s="53"/>
    </row>
    <row r="35" spans="1:20" ht="14.25" customHeight="1">
      <c r="A35" s="11"/>
      <c r="B35" s="11"/>
      <c r="C35" s="166" t="s">
        <v>51</v>
      </c>
      <c r="D35" s="167"/>
      <c r="E35" s="168"/>
      <c r="F35" s="169"/>
      <c r="G35" s="169"/>
      <c r="H35" s="170"/>
      <c r="I35" s="47"/>
      <c r="J35" s="51"/>
      <c r="K35" s="53"/>
      <c r="L35" s="50"/>
      <c r="M35" s="51"/>
      <c r="N35" s="52"/>
      <c r="O35" s="47"/>
      <c r="P35" s="51"/>
      <c r="Q35" s="53"/>
      <c r="R35" s="47"/>
      <c r="S35" s="52"/>
      <c r="T35" s="53"/>
    </row>
    <row r="36" spans="1:20" ht="14.25" customHeight="1">
      <c r="A36" s="11"/>
      <c r="B36" s="11"/>
      <c r="C36" s="182" t="s">
        <v>52</v>
      </c>
      <c r="D36" s="183"/>
      <c r="E36" s="168"/>
      <c r="F36" s="169"/>
      <c r="G36" s="169"/>
      <c r="H36" s="170"/>
      <c r="I36" s="47"/>
      <c r="J36" s="51"/>
      <c r="K36" s="53"/>
      <c r="L36" s="50"/>
      <c r="M36" s="51"/>
      <c r="N36" s="52"/>
      <c r="O36" s="47"/>
      <c r="P36" s="51"/>
      <c r="Q36" s="53"/>
      <c r="R36" s="47"/>
      <c r="S36" s="52"/>
      <c r="T36" s="53"/>
    </row>
    <row r="37" spans="1:20" ht="14.25" customHeight="1">
      <c r="A37" s="11"/>
      <c r="B37" s="11"/>
      <c r="C37" s="182" t="s">
        <v>53</v>
      </c>
      <c r="D37" s="183"/>
      <c r="E37" s="168"/>
      <c r="F37" s="169"/>
      <c r="G37" s="169"/>
      <c r="H37" s="170"/>
      <c r="I37" s="47"/>
      <c r="J37" s="51"/>
      <c r="K37" s="53"/>
      <c r="L37" s="50"/>
      <c r="M37" s="51"/>
      <c r="N37" s="52"/>
      <c r="O37" s="47"/>
      <c r="P37" s="51"/>
      <c r="Q37" s="53"/>
      <c r="R37" s="47"/>
      <c r="S37" s="52"/>
      <c r="T37" s="53"/>
    </row>
    <row r="38" spans="1:20" ht="14.25" customHeight="1">
      <c r="A38" s="11"/>
      <c r="B38" s="11"/>
      <c r="C38" s="184"/>
      <c r="D38" s="185"/>
      <c r="E38" s="109"/>
      <c r="F38" s="107"/>
      <c r="G38" s="107"/>
      <c r="H38" s="110"/>
      <c r="I38" s="186"/>
      <c r="J38" s="187"/>
      <c r="K38" s="112"/>
      <c r="L38" s="188"/>
      <c r="M38" s="187"/>
      <c r="N38" s="189"/>
      <c r="O38" s="186"/>
      <c r="P38" s="187"/>
      <c r="Q38" s="112"/>
      <c r="R38" s="186"/>
      <c r="S38" s="189"/>
      <c r="T38" s="112"/>
    </row>
    <row r="39" spans="1:20" ht="14.25" customHeight="1">
      <c r="A39" s="11"/>
      <c r="B39" s="11"/>
      <c r="C39" s="184"/>
      <c r="D39" s="185"/>
      <c r="E39" s="109"/>
      <c r="F39" s="107"/>
      <c r="G39" s="107"/>
      <c r="H39" s="110"/>
      <c r="I39" s="186"/>
      <c r="J39" s="187"/>
      <c r="K39" s="112"/>
      <c r="L39" s="188"/>
      <c r="M39" s="187"/>
      <c r="N39" s="189"/>
      <c r="O39" s="186"/>
      <c r="P39" s="187"/>
      <c r="Q39" s="112"/>
      <c r="R39" s="186"/>
      <c r="S39" s="189"/>
      <c r="T39" s="112"/>
    </row>
    <row r="40" spans="1:20" ht="14.25" customHeight="1">
      <c r="A40" s="11"/>
      <c r="B40" s="11"/>
      <c r="C40" s="102"/>
      <c r="D40" s="103"/>
      <c r="E40" s="109"/>
      <c r="F40" s="107"/>
      <c r="G40" s="107"/>
      <c r="H40" s="110"/>
      <c r="I40" s="186"/>
      <c r="J40" s="187"/>
      <c r="K40" s="112"/>
      <c r="L40" s="188"/>
      <c r="M40" s="187"/>
      <c r="N40" s="189"/>
      <c r="O40" s="186"/>
      <c r="P40" s="187"/>
      <c r="Q40" s="112"/>
      <c r="R40" s="186"/>
      <c r="S40" s="189"/>
      <c r="T40" s="112"/>
    </row>
    <row r="41" spans="1:20" ht="14.25" customHeight="1">
      <c r="A41" s="11"/>
      <c r="B41" s="11"/>
      <c r="C41" s="102"/>
      <c r="D41" s="103"/>
      <c r="E41" s="109"/>
      <c r="F41" s="107"/>
      <c r="G41" s="107"/>
      <c r="H41" s="110"/>
      <c r="I41" s="186"/>
      <c r="J41" s="187"/>
      <c r="K41" s="112"/>
      <c r="L41" s="188"/>
      <c r="M41" s="187"/>
      <c r="N41" s="189"/>
      <c r="O41" s="186"/>
      <c r="P41" s="187"/>
      <c r="Q41" s="112"/>
      <c r="R41" s="186"/>
      <c r="S41" s="189"/>
      <c r="T41" s="112"/>
    </row>
    <row r="42" spans="1:20" ht="14.25" customHeight="1">
      <c r="A42" s="11"/>
      <c r="B42" s="11"/>
      <c r="C42" s="102"/>
      <c r="D42" s="103"/>
      <c r="E42" s="109"/>
      <c r="F42" s="107"/>
      <c r="G42" s="107"/>
      <c r="H42" s="110"/>
      <c r="I42" s="186"/>
      <c r="J42" s="187"/>
      <c r="K42" s="112"/>
      <c r="L42" s="188"/>
      <c r="M42" s="187"/>
      <c r="N42" s="189"/>
      <c r="O42" s="186"/>
      <c r="P42" s="187"/>
      <c r="Q42" s="112"/>
      <c r="R42" s="186"/>
      <c r="S42" s="189"/>
      <c r="T42" s="112"/>
    </row>
    <row r="43" spans="1:20" ht="14.25" customHeight="1">
      <c r="A43" s="11"/>
      <c r="B43" s="11"/>
      <c r="C43" s="102"/>
      <c r="D43" s="103"/>
      <c r="E43" s="109"/>
      <c r="F43" s="107"/>
      <c r="G43" s="107"/>
      <c r="H43" s="110"/>
      <c r="I43" s="186"/>
      <c r="J43" s="187"/>
      <c r="K43" s="112"/>
      <c r="L43" s="188"/>
      <c r="M43" s="187"/>
      <c r="N43" s="189"/>
      <c r="O43" s="186"/>
      <c r="P43" s="187"/>
      <c r="Q43" s="112"/>
      <c r="R43" s="186"/>
      <c r="S43" s="189"/>
      <c r="T43" s="112"/>
    </row>
    <row r="44" spans="1:20" ht="14.25" customHeight="1">
      <c r="A44" s="11"/>
      <c r="B44" s="11"/>
      <c r="C44" s="102"/>
      <c r="D44" s="103"/>
      <c r="E44" s="109"/>
      <c r="F44" s="107"/>
      <c r="G44" s="107"/>
      <c r="H44" s="110"/>
      <c r="I44" s="186"/>
      <c r="J44" s="187"/>
      <c r="K44" s="112"/>
      <c r="L44" s="188"/>
      <c r="M44" s="187"/>
      <c r="N44" s="189"/>
      <c r="O44" s="186"/>
      <c r="P44" s="187"/>
      <c r="Q44" s="112"/>
      <c r="R44" s="186"/>
      <c r="S44" s="189"/>
      <c r="T44" s="112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102"/>
      <c r="D46" s="103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02"/>
      <c r="D47" s="103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102"/>
      <c r="D48" s="103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02"/>
      <c r="D49" s="103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02"/>
      <c r="D50" s="103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02"/>
      <c r="D51" s="103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52"/>
      <c r="F52" s="151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38"/>
      <c r="D53" s="200"/>
      <c r="E53" s="100" t="s">
        <v>54</v>
      </c>
      <c r="F53" s="96">
        <f>IF(K58&gt;0,SQRT((1-K58^2)/K58^2),)</f>
        <v>0</v>
      </c>
      <c r="G53" s="201"/>
      <c r="H53" s="202"/>
      <c r="I53" s="199"/>
      <c r="J53" s="96"/>
      <c r="K53" s="97"/>
      <c r="L53" s="100"/>
      <c r="M53" s="96"/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204"/>
      <c r="D54" s="205"/>
      <c r="E54" s="23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/>
      <c r="M54" s="139"/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213"/>
      <c r="J55" s="214" t="s">
        <v>56</v>
      </c>
      <c r="K55" s="215"/>
      <c r="L55" s="216"/>
      <c r="M55" s="214" t="s">
        <v>56</v>
      </c>
      <c r="N55" s="217"/>
      <c r="O55" s="213"/>
      <c r="P55" s="214" t="s">
        <v>56</v>
      </c>
      <c r="Q55" s="215"/>
      <c r="R55" s="213"/>
      <c r="S55" s="217" t="s">
        <v>56</v>
      </c>
      <c r="T55" s="215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57</v>
      </c>
      <c r="K57" s="223"/>
      <c r="L57" s="224"/>
      <c r="M57" s="222" t="s">
        <v>57</v>
      </c>
      <c r="N57" s="204"/>
      <c r="O57" s="221"/>
      <c r="P57" s="222" t="s">
        <v>57</v>
      </c>
      <c r="Q57" s="225"/>
      <c r="R57" s="226"/>
      <c r="S57" s="222" t="s">
        <v>57</v>
      </c>
      <c r="T57" s="223"/>
    </row>
    <row r="58" spans="1:23" ht="14.25" customHeigh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 t="s">
        <v>56</v>
      </c>
      <c r="K58" s="235"/>
      <c r="L58" s="233"/>
      <c r="M58" s="234" t="s">
        <v>56</v>
      </c>
      <c r="N58" s="235"/>
      <c r="O58" s="233"/>
      <c r="P58" s="234" t="s">
        <v>56</v>
      </c>
      <c r="Q58" s="235"/>
      <c r="R58" s="233"/>
      <c r="S58" s="234" t="s">
        <v>56</v>
      </c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315"/>
      <c r="K59" s="316"/>
      <c r="L59" s="317"/>
      <c r="M59" s="315"/>
      <c r="N59" s="316"/>
      <c r="O59" s="317"/>
      <c r="P59" s="315"/>
      <c r="Q59" s="316"/>
      <c r="R59" s="317"/>
      <c r="S59" s="315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ROUND((V8^2+W8^2)*[1]АРЭС!$F$6/[1]АРЭС!$C$6^2,4)</f>
        <v>0</v>
      </c>
      <c r="J62" s="259" t="s">
        <v>63</v>
      </c>
      <c r="K62" s="260">
        <f>ROUND((V8^2+W8^2)*[1]АРЭС!$I$6/([1]АРЭС!$C$6*100),4)</f>
        <v>0</v>
      </c>
      <c r="L62" s="258">
        <f>ROUND((X8^2+Y8^2)*[1]АРЭС!$F$6/[1]АРЭС!$C$6^2,4)</f>
        <v>0</v>
      </c>
      <c r="M62" s="259" t="s">
        <v>63</v>
      </c>
      <c r="N62" s="260">
        <f>ROUND((X8^2+Y8^2)*[1]АРЭС!$I$6/([1]АРЭС!$C$6*100),4)</f>
        <v>0</v>
      </c>
      <c r="O62" s="258">
        <f>ROUND((Z8^2+AA8^2)*[1]АРЭС!$F$6/[1]АРЭС!$C$6^2,4)</f>
        <v>0</v>
      </c>
      <c r="P62" s="259" t="s">
        <v>63</v>
      </c>
      <c r="Q62" s="260">
        <f>ROUND((Z8^2+AA8^2)*[1]АРЭС!$I$6/([1]АРЭС!$C$6*100),4)</f>
        <v>0</v>
      </c>
      <c r="R62" s="258">
        <f>ROUND((AB8^2+AC8^2)*[1]АРЭС!$F$6/[1]АРЭС!$C$6^2,4)</f>
        <v>0</v>
      </c>
      <c r="S62" s="259" t="s">
        <v>63</v>
      </c>
      <c r="T62" s="260">
        <f>ROUND((AB8^2+AC8^2)*[1]АРЭС!$I$6/([1]АРЭС!$C$6*100),4)</f>
        <v>0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ROUND((V12^2+W12^2)*[1]АРЭС!$F$7/[1]АРЭС!$C$7^2,4)</f>
        <v>0</v>
      </c>
      <c r="J63" s="265" t="s">
        <v>63</v>
      </c>
      <c r="K63" s="266">
        <f>ROUND((V12^2+W12^2)*[1]АРЭС!$I$7/([1]АРЭС!$C$7*100),4)</f>
        <v>0</v>
      </c>
      <c r="L63" s="264">
        <f>ROUND((X12^2+Y12^2)*[1]АРЭС!$F$7/[1]АРЭС!$C$7^2,4)</f>
        <v>0</v>
      </c>
      <c r="M63" s="265" t="s">
        <v>63</v>
      </c>
      <c r="N63" s="266">
        <f>ROUND((X12^2+Y12^2)*[1]АРЭС!$I$7/([1]АРЭС!$C$7*100),4)</f>
        <v>0</v>
      </c>
      <c r="O63" s="264">
        <f>ROUND((Z12^2+AA12^2)*[1]АРЭС!$F$7/[1]АРЭС!$C$7^2,4)</f>
        <v>0</v>
      </c>
      <c r="P63" s="265" t="s">
        <v>63</v>
      </c>
      <c r="Q63" s="266">
        <f>ROUND((Z12^2+AA12^2)*[1]АРЭС!$I$7/([1]АРЭС!$C$7*100),4)</f>
        <v>0</v>
      </c>
      <c r="R63" s="264">
        <f>ROUND((AB12^2+AC12^2)*[1]АРЭС!$F$7/[1]АРЭС!$C$7^2,4)</f>
        <v>0</v>
      </c>
      <c r="S63" s="265" t="s">
        <v>63</v>
      </c>
      <c r="T63" s="266">
        <f>ROUND((AB12^2+AC12^2)*[1]АРЭС!$I$7/([1]АРЭС!$C$7*100),4)</f>
        <v>0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I62+V8+H6</f>
        <v>4.0000000000000001E-3</v>
      </c>
      <c r="J66" s="279" t="s">
        <v>63</v>
      </c>
      <c r="K66" s="280">
        <f>K62+W8+H7</f>
        <v>0.125</v>
      </c>
      <c r="L66" s="278">
        <f>L62+X8+H6</f>
        <v>4.0000000000000001E-3</v>
      </c>
      <c r="M66" s="279" t="s">
        <v>63</v>
      </c>
      <c r="N66" s="281">
        <f>N62+Y8+H7</f>
        <v>0.125</v>
      </c>
      <c r="O66" s="282">
        <f>O62+Z8+H6</f>
        <v>4.0000000000000001E-3</v>
      </c>
      <c r="P66" s="279" t="s">
        <v>63</v>
      </c>
      <c r="Q66" s="280">
        <f>Q62+AA8+H7</f>
        <v>0.125</v>
      </c>
      <c r="R66" s="278">
        <f>R62+AB8+H6</f>
        <v>4.0000000000000001E-3</v>
      </c>
      <c r="S66" s="279" t="s">
        <v>63</v>
      </c>
      <c r="T66" s="281">
        <f>T62+AC8+H7</f>
        <v>0.125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I63+V12+H10</f>
        <v>4.0000000000000001E-3</v>
      </c>
      <c r="J67" s="267" t="s">
        <v>63</v>
      </c>
      <c r="K67" s="289">
        <f>K63+W12+H11</f>
        <v>0.125</v>
      </c>
      <c r="L67" s="290">
        <f>L63+X12+H10</f>
        <v>4.0000000000000001E-3</v>
      </c>
      <c r="M67" s="267" t="s">
        <v>63</v>
      </c>
      <c r="N67" s="291">
        <f>N63+Y12+H11</f>
        <v>0.125</v>
      </c>
      <c r="O67" s="289">
        <f>O63+Z12+H10</f>
        <v>4.0000000000000001E-3</v>
      </c>
      <c r="P67" s="267" t="s">
        <v>63</v>
      </c>
      <c r="Q67" s="289">
        <f>Q63+AA12+H11</f>
        <v>0.125</v>
      </c>
      <c r="R67" s="290">
        <f>R63+AB12+H10</f>
        <v>4.0000000000000001E-3</v>
      </c>
      <c r="S67" s="267" t="s">
        <v>63</v>
      </c>
      <c r="T67" s="291">
        <f>T63+AC12+H11</f>
        <v>0.125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8.0000000000000002E-3</v>
      </c>
      <c r="J70" s="304" t="s">
        <v>63</v>
      </c>
      <c r="K70" s="305">
        <f>K66+K67</f>
        <v>0.25</v>
      </c>
      <c r="L70" s="303">
        <f>L66+L67</f>
        <v>8.0000000000000002E-3</v>
      </c>
      <c r="M70" s="304" t="s">
        <v>63</v>
      </c>
      <c r="N70" s="305">
        <f>N66+N67</f>
        <v>0.25</v>
      </c>
      <c r="O70" s="303">
        <f>O66+O67</f>
        <v>8.0000000000000002E-3</v>
      </c>
      <c r="P70" s="304" t="s">
        <v>63</v>
      </c>
      <c r="Q70" s="305">
        <f>Q66+Q67</f>
        <v>0.25</v>
      </c>
      <c r="R70" s="303">
        <f>R66+R67</f>
        <v>8.0000000000000002E-3</v>
      </c>
      <c r="S70" s="304" t="s">
        <v>63</v>
      </c>
      <c r="T70" s="305">
        <f>T66+T67</f>
        <v>0.25</v>
      </c>
    </row>
    <row r="71" spans="1:20" ht="14.25" customHeight="1" thickBot="1">
      <c r="A71" s="11"/>
      <c r="B71" s="121" t="s">
        <v>69</v>
      </c>
      <c r="C71" s="122"/>
      <c r="D71" s="123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>
      <c r="B74" t="s">
        <v>72</v>
      </c>
      <c r="P74" t="s">
        <v>73</v>
      </c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74"/>
  <sheetViews>
    <sheetView topLeftCell="A19" workbookViewId="0">
      <selection activeCell="T36" sqref="T3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8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8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8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4</v>
      </c>
      <c r="J3" s="9"/>
      <c r="K3" s="10"/>
      <c r="L3" s="8" t="s">
        <v>5</v>
      </c>
      <c r="M3" s="9"/>
      <c r="N3" s="10"/>
      <c r="O3" s="8" t="s">
        <v>6</v>
      </c>
      <c r="P3" s="9"/>
      <c r="Q3" s="10"/>
      <c r="R3" s="8" t="s">
        <v>7</v>
      </c>
      <c r="S3" s="9"/>
      <c r="T3" s="10"/>
    </row>
    <row r="4" spans="1:38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8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8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8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8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1.794</v>
      </c>
      <c r="K8" s="327">
        <v>0.502</v>
      </c>
      <c r="L8" s="328"/>
      <c r="M8" s="61">
        <v>1.7589999999999999</v>
      </c>
      <c r="N8" s="327">
        <v>0.51100000000000001</v>
      </c>
      <c r="O8" s="329"/>
      <c r="P8" s="61">
        <v>1.758</v>
      </c>
      <c r="Q8" s="327">
        <v>0.48399999999999999</v>
      </c>
      <c r="R8" s="329"/>
      <c r="S8" s="330">
        <v>1.7649999999999999</v>
      </c>
      <c r="T8" s="61">
        <v>0.43099999999999999</v>
      </c>
      <c r="U8" s="39" t="s">
        <v>93</v>
      </c>
      <c r="V8" s="325">
        <f>IF(I8&gt;0,ROUND(I8*$I$57*$K$58*SQRT(3)/1000,3),J8)</f>
        <v>1.794</v>
      </c>
      <c r="W8" s="326">
        <f>IF(K8&gt;0,K8,ROUND(V8*$F$53,3))</f>
        <v>0.502</v>
      </c>
      <c r="X8" s="325">
        <f>IF(L8&gt;0,ROUND(L8*$L$57*$N$58*SQRT(3)/1000,3),M8)</f>
        <v>1.7589999999999999</v>
      </c>
      <c r="Y8" s="326">
        <f>IF(N8&gt;0,N8,ROUND(X8*$F$53,3))</f>
        <v>0.51100000000000001</v>
      </c>
      <c r="Z8" s="325">
        <f>IF(O8&gt;0,ROUND(O8*$O$57*$Q$58*SQRT(3)/1000,3),P8)</f>
        <v>1.758</v>
      </c>
      <c r="AA8" s="326">
        <f>IF(Q8&gt;0,Q8,ROUND(Z8*$F$53,3))</f>
        <v>0.48399999999999999</v>
      </c>
      <c r="AB8" s="325">
        <f>IF(R8&gt;0,ROUND(R8*$R$57*$T$58*SQRT(3)/1000,3),S8)</f>
        <v>1.7649999999999999</v>
      </c>
      <c r="AC8" s="326">
        <f>IF(T8&gt;0,T8,ROUND(AB8*$F$53,3))</f>
        <v>0.43099999999999999</v>
      </c>
    </row>
    <row r="9" spans="1:38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4"/>
      <c r="U9" s="80"/>
      <c r="V9" s="81"/>
      <c r="W9" s="81"/>
      <c r="X9" s="81"/>
      <c r="Y9" s="81"/>
      <c r="Z9" s="81"/>
      <c r="AA9" s="81"/>
      <c r="AB9" s="81"/>
      <c r="AC9" s="81"/>
    </row>
    <row r="10" spans="1:38" ht="14.25" customHeight="1">
      <c r="A10" s="11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41"/>
    </row>
    <row r="11" spans="1:38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8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1.6539999999999999</v>
      </c>
      <c r="K12" s="327">
        <v>0.73899999999999999</v>
      </c>
      <c r="L12" s="328"/>
      <c r="M12" s="61">
        <v>1.619</v>
      </c>
      <c r="N12" s="330">
        <v>0.70399999999999996</v>
      </c>
      <c r="O12" s="329"/>
      <c r="P12" s="61">
        <v>1.6180000000000001</v>
      </c>
      <c r="Q12" s="327">
        <v>0.70299999999999996</v>
      </c>
      <c r="R12" s="329"/>
      <c r="S12" s="330">
        <v>1.625</v>
      </c>
      <c r="T12" s="61">
        <v>0.71</v>
      </c>
      <c r="U12" s="39" t="s">
        <v>93</v>
      </c>
      <c r="V12" s="325">
        <f>IF(I12&gt;0,ROUND(I12*$K$57*$K$59*SQRT(3)/1000,3),J12)</f>
        <v>1.6539999999999999</v>
      </c>
      <c r="W12" s="326">
        <f>IF(K12&gt;0,K12,ROUND(V12*$F$54,3))</f>
        <v>0.73899999999999999</v>
      </c>
      <c r="X12" s="325">
        <f>IF(L12&gt;0,ROUND(L12*$N$57*$N$59*SQRT(3)/1000,3),M12)</f>
        <v>1.619</v>
      </c>
      <c r="Y12" s="326">
        <f>IF(N12&gt;0,N12,ROUND(X12*$F$54,3))</f>
        <v>0.70399999999999996</v>
      </c>
      <c r="Z12" s="325">
        <f>IF(O12&gt;0,ROUND(O12*$Q$57*$Q$59*SQRT(3)/1000,3),P12)</f>
        <v>1.6180000000000001</v>
      </c>
      <c r="AA12" s="326">
        <f>IF(Q12&gt;0,Q12,ROUND(Z12*$F$54,3))</f>
        <v>0.70299999999999996</v>
      </c>
      <c r="AB12" s="325">
        <f>IF(R12&gt;0,ROUND(R12*$T$57*$T$59*SQRT(3)/1000,3),S12)</f>
        <v>1.625</v>
      </c>
      <c r="AC12" s="326">
        <f>IF(T12&gt;0,T12,ROUND(AB12*$F$54,3))</f>
        <v>0.71</v>
      </c>
      <c r="AF12" t="s">
        <v>27</v>
      </c>
      <c r="AI12" t="s">
        <v>95</v>
      </c>
    </row>
    <row r="13" spans="1:38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4"/>
      <c r="AF13" t="s">
        <v>30</v>
      </c>
      <c r="AG13" t="s">
        <v>31</v>
      </c>
      <c r="AH13" t="s">
        <v>30</v>
      </c>
      <c r="AI13" t="s">
        <v>31</v>
      </c>
    </row>
    <row r="14" spans="1:38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8"/>
      <c r="AE14">
        <v>1</v>
      </c>
      <c r="AF14" s="353">
        <v>501.71000000000004</v>
      </c>
      <c r="AG14" s="353">
        <v>739.29</v>
      </c>
      <c r="AH14">
        <v>1794</v>
      </c>
      <c r="AI14">
        <v>1654.5</v>
      </c>
      <c r="AK14">
        <v>567</v>
      </c>
      <c r="AL14" s="353">
        <f>AK14+172.29</f>
        <v>739.29</v>
      </c>
    </row>
    <row r="15" spans="1:38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4"/>
      <c r="AE15">
        <v>2</v>
      </c>
      <c r="AF15" s="353">
        <v>510.71000000000004</v>
      </c>
      <c r="AG15" s="353">
        <v>704.29</v>
      </c>
      <c r="AH15">
        <v>1759</v>
      </c>
      <c r="AI15">
        <v>1619.5</v>
      </c>
      <c r="AK15">
        <v>532</v>
      </c>
      <c r="AL15" s="353">
        <f t="shared" ref="AL15:AL37" si="0">AK15+172.29</f>
        <v>704.29</v>
      </c>
    </row>
    <row r="16" spans="1:38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62"/>
      <c r="N16" s="363"/>
      <c r="O16" s="364"/>
      <c r="P16" s="359"/>
      <c r="Q16" s="360"/>
      <c r="R16" s="364"/>
      <c r="S16" s="365"/>
      <c r="T16" s="359"/>
      <c r="AE16">
        <v>3</v>
      </c>
      <c r="AF16" s="353">
        <v>483.71000000000004</v>
      </c>
      <c r="AG16" s="353">
        <v>703.29</v>
      </c>
      <c r="AH16">
        <v>1758</v>
      </c>
      <c r="AI16">
        <v>1618.5</v>
      </c>
      <c r="AK16">
        <v>531</v>
      </c>
      <c r="AL16" s="353">
        <f t="shared" si="0"/>
        <v>703.29</v>
      </c>
    </row>
    <row r="17" spans="1:38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6"/>
      <c r="AE17">
        <v>4</v>
      </c>
      <c r="AF17" s="353">
        <v>430.71000000000004</v>
      </c>
      <c r="AG17" s="353">
        <v>710.29</v>
      </c>
      <c r="AH17">
        <v>1765</v>
      </c>
      <c r="AI17">
        <v>1625.5</v>
      </c>
      <c r="AK17">
        <v>538</v>
      </c>
      <c r="AL17" s="353">
        <f t="shared" si="0"/>
        <v>710.29</v>
      </c>
    </row>
    <row r="18" spans="1:38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8"/>
      <c r="AE18">
        <v>5</v>
      </c>
      <c r="AF18" s="353">
        <v>436.71000000000004</v>
      </c>
      <c r="AG18" s="353">
        <v>721.29</v>
      </c>
      <c r="AH18">
        <v>1776</v>
      </c>
      <c r="AI18">
        <v>1636.5</v>
      </c>
      <c r="AK18">
        <v>549</v>
      </c>
      <c r="AL18" s="353">
        <f t="shared" si="0"/>
        <v>721.29</v>
      </c>
    </row>
    <row r="19" spans="1:38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4"/>
      <c r="AE19">
        <v>6</v>
      </c>
      <c r="AF19" s="353">
        <v>513.71</v>
      </c>
      <c r="AG19" s="353">
        <v>717.29</v>
      </c>
      <c r="AH19">
        <v>1772</v>
      </c>
      <c r="AI19">
        <v>1632.5</v>
      </c>
      <c r="AK19">
        <v>545</v>
      </c>
      <c r="AL19" s="353">
        <f t="shared" si="0"/>
        <v>717.29</v>
      </c>
    </row>
    <row r="20" spans="1:38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59"/>
      <c r="AE20">
        <v>7</v>
      </c>
      <c r="AF20" s="353">
        <v>411.71000000000004</v>
      </c>
      <c r="AG20" s="353">
        <v>780.29</v>
      </c>
      <c r="AH20">
        <v>1835</v>
      </c>
      <c r="AI20">
        <v>1695.5</v>
      </c>
      <c r="AK20">
        <v>608</v>
      </c>
      <c r="AL20" s="353">
        <f t="shared" si="0"/>
        <v>780.29</v>
      </c>
    </row>
    <row r="21" spans="1:38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6"/>
      <c r="AE21">
        <v>8</v>
      </c>
      <c r="AF21" s="353">
        <v>839.71</v>
      </c>
      <c r="AG21" s="353">
        <v>892.29</v>
      </c>
      <c r="AH21">
        <v>1947</v>
      </c>
      <c r="AI21">
        <v>1807.5</v>
      </c>
      <c r="AK21">
        <v>720</v>
      </c>
      <c r="AL21" s="353">
        <f t="shared" si="0"/>
        <v>892.29</v>
      </c>
    </row>
    <row r="22" spans="1:38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8"/>
      <c r="AE22">
        <v>9</v>
      </c>
      <c r="AF22" s="353">
        <v>956.71</v>
      </c>
      <c r="AG22" s="353">
        <v>922.29</v>
      </c>
      <c r="AH22">
        <v>1979</v>
      </c>
      <c r="AI22">
        <v>1837.5</v>
      </c>
      <c r="AK22">
        <v>750</v>
      </c>
      <c r="AL22" s="353">
        <f t="shared" si="0"/>
        <v>922.29</v>
      </c>
    </row>
    <row r="23" spans="1:38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1"/>
      <c r="AE23">
        <v>10</v>
      </c>
      <c r="AF23" s="353">
        <v>1168.71</v>
      </c>
      <c r="AG23" s="353">
        <v>1000.29</v>
      </c>
      <c r="AH23">
        <v>2056</v>
      </c>
      <c r="AI23">
        <v>1915.5</v>
      </c>
      <c r="AK23">
        <v>828</v>
      </c>
      <c r="AL23" s="353">
        <f t="shared" si="0"/>
        <v>1000.29</v>
      </c>
    </row>
    <row r="24" spans="1:38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3.448</v>
      </c>
      <c r="K24" s="149">
        <f>K8+K12</f>
        <v>1.2410000000000001</v>
      </c>
      <c r="L24" s="376"/>
      <c r="M24" s="149">
        <f>M8+M12</f>
        <v>3.3780000000000001</v>
      </c>
      <c r="N24" s="149">
        <f>N8+N12</f>
        <v>1.2149999999999999</v>
      </c>
      <c r="O24" s="377"/>
      <c r="P24" s="149">
        <f>P8+P12</f>
        <v>3.3760000000000003</v>
      </c>
      <c r="Q24" s="149">
        <f>Q8+Q12</f>
        <v>1.1869999999999998</v>
      </c>
      <c r="R24" s="377"/>
      <c r="S24" s="378">
        <f>S8+S12</f>
        <v>3.3899999999999997</v>
      </c>
      <c r="T24" s="149">
        <f>T8+T12</f>
        <v>1.141</v>
      </c>
      <c r="AE24">
        <v>11</v>
      </c>
      <c r="AF24" s="353">
        <v>1048.71</v>
      </c>
      <c r="AG24" s="353">
        <v>1045.29</v>
      </c>
      <c r="AH24">
        <v>2100</v>
      </c>
      <c r="AI24">
        <v>1960.5</v>
      </c>
      <c r="AK24">
        <v>873</v>
      </c>
      <c r="AL24" s="353">
        <f t="shared" si="0"/>
        <v>1045.29</v>
      </c>
    </row>
    <row r="25" spans="1:38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  <c r="AE25">
        <v>12</v>
      </c>
      <c r="AF25" s="353">
        <v>965.71</v>
      </c>
      <c r="AG25" s="353">
        <v>1066.29</v>
      </c>
      <c r="AH25">
        <v>2121</v>
      </c>
      <c r="AI25">
        <v>1981.5</v>
      </c>
      <c r="AK25">
        <v>894</v>
      </c>
      <c r="AL25" s="353">
        <f t="shared" si="0"/>
        <v>1066.29</v>
      </c>
    </row>
    <row r="26" spans="1:38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  <c r="AE26">
        <v>13</v>
      </c>
      <c r="AF26" s="353">
        <v>1120.71</v>
      </c>
      <c r="AG26" s="353">
        <v>1023.29</v>
      </c>
      <c r="AH26">
        <v>2078</v>
      </c>
      <c r="AI26">
        <v>1938.5</v>
      </c>
      <c r="AK26">
        <v>851</v>
      </c>
      <c r="AL26" s="353">
        <f t="shared" si="0"/>
        <v>1023.29</v>
      </c>
    </row>
    <row r="27" spans="1:38" ht="14.25" customHeight="1">
      <c r="A27" s="11"/>
      <c r="B27" s="11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  <c r="AE27">
        <v>14</v>
      </c>
      <c r="AF27" s="353">
        <v>907.71</v>
      </c>
      <c r="AG27" s="353">
        <v>1003.29</v>
      </c>
      <c r="AH27">
        <v>2058</v>
      </c>
      <c r="AI27">
        <v>1912.5</v>
      </c>
      <c r="AK27">
        <v>831</v>
      </c>
      <c r="AL27" s="353">
        <f t="shared" si="0"/>
        <v>1003.29</v>
      </c>
    </row>
    <row r="28" spans="1:38" ht="14.25" customHeight="1">
      <c r="A28" s="11"/>
      <c r="B28" s="11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  <c r="AE28">
        <v>15</v>
      </c>
      <c r="AF28" s="353">
        <v>904.71</v>
      </c>
      <c r="AG28" s="353">
        <v>892.29</v>
      </c>
      <c r="AH28">
        <v>1947</v>
      </c>
      <c r="AI28">
        <v>1808.5</v>
      </c>
      <c r="AK28">
        <v>720</v>
      </c>
      <c r="AL28" s="353">
        <f t="shared" si="0"/>
        <v>892.29</v>
      </c>
    </row>
    <row r="29" spans="1:38" ht="14.25" customHeight="1">
      <c r="A29" s="11"/>
      <c r="B29" s="11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2.1999999999999999E-2</v>
      </c>
      <c r="K29" s="53"/>
      <c r="L29" s="50"/>
      <c r="M29" s="51">
        <v>2.1999999999999999E-2</v>
      </c>
      <c r="N29" s="52"/>
      <c r="O29" s="47"/>
      <c r="P29" s="51">
        <v>2.1999999999999999E-2</v>
      </c>
      <c r="Q29" s="53"/>
      <c r="R29" s="47"/>
      <c r="S29" s="52">
        <v>2.1000000000000001E-2</v>
      </c>
      <c r="T29" s="53"/>
      <c r="AE29">
        <v>16</v>
      </c>
      <c r="AF29" s="353">
        <v>648.71</v>
      </c>
      <c r="AG29" s="353">
        <v>874.29</v>
      </c>
      <c r="AH29">
        <v>1929</v>
      </c>
      <c r="AI29">
        <v>1789.5</v>
      </c>
      <c r="AK29">
        <v>702</v>
      </c>
      <c r="AL29" s="353">
        <f t="shared" si="0"/>
        <v>874.29</v>
      </c>
    </row>
    <row r="30" spans="1:38" ht="14.25" customHeight="1">
      <c r="A30" s="11"/>
      <c r="B30" s="11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  <c r="AE30">
        <v>17</v>
      </c>
      <c r="AF30" s="353">
        <v>839.71</v>
      </c>
      <c r="AG30" s="353">
        <v>852.29</v>
      </c>
      <c r="AH30">
        <v>1907</v>
      </c>
      <c r="AI30">
        <v>1767.5</v>
      </c>
      <c r="AK30">
        <v>680</v>
      </c>
      <c r="AL30" s="353">
        <f t="shared" si="0"/>
        <v>852.29</v>
      </c>
    </row>
    <row r="31" spans="1:38" ht="14.25" customHeight="1">
      <c r="A31" s="11"/>
      <c r="B31" s="11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4.2999999999999997E-2</v>
      </c>
      <c r="K31" s="53"/>
      <c r="L31" s="50"/>
      <c r="M31" s="51">
        <v>5.0999999999999997E-2</v>
      </c>
      <c r="N31" s="52"/>
      <c r="O31" s="47"/>
      <c r="P31" s="51">
        <v>5.0999999999999997E-2</v>
      </c>
      <c r="Q31" s="53"/>
      <c r="R31" s="47"/>
      <c r="S31" s="52">
        <v>4.5999999999999999E-2</v>
      </c>
      <c r="T31" s="53"/>
      <c r="AE31">
        <v>18</v>
      </c>
      <c r="AF31" s="353">
        <v>726.71</v>
      </c>
      <c r="AG31" s="353">
        <v>829.29</v>
      </c>
      <c r="AH31">
        <v>1884</v>
      </c>
      <c r="AI31">
        <v>1744.5</v>
      </c>
      <c r="AK31">
        <v>657</v>
      </c>
      <c r="AL31" s="353">
        <f t="shared" si="0"/>
        <v>829.29</v>
      </c>
    </row>
    <row r="32" spans="1:38" ht="14.25" customHeight="1">
      <c r="A32" s="11"/>
      <c r="B32" s="11"/>
      <c r="C32" s="166" t="s">
        <v>101</v>
      </c>
      <c r="D32" s="167"/>
      <c r="E32" s="168"/>
      <c r="F32" s="169"/>
      <c r="G32" s="169"/>
      <c r="H32" s="170"/>
      <c r="I32" s="47"/>
      <c r="J32" s="51">
        <v>0.24</v>
      </c>
      <c r="K32" s="53"/>
      <c r="L32" s="50"/>
      <c r="M32" s="51">
        <v>0.25700000000000001</v>
      </c>
      <c r="N32" s="52"/>
      <c r="O32" s="47"/>
      <c r="P32" s="51">
        <v>0.23499999999999999</v>
      </c>
      <c r="Q32" s="53"/>
      <c r="R32" s="47"/>
      <c r="S32" s="52">
        <v>0.23899999999999999</v>
      </c>
      <c r="T32" s="53"/>
      <c r="AE32">
        <v>19</v>
      </c>
      <c r="AF32" s="353">
        <v>803.71</v>
      </c>
      <c r="AG32" s="353">
        <v>814.29</v>
      </c>
      <c r="AH32">
        <v>1869</v>
      </c>
      <c r="AI32">
        <v>1729.5</v>
      </c>
      <c r="AK32">
        <v>642</v>
      </c>
      <c r="AL32" s="353">
        <f t="shared" si="0"/>
        <v>814.29</v>
      </c>
    </row>
    <row r="33" spans="1:38" ht="14.25" customHeight="1">
      <c r="A33" s="11"/>
      <c r="B33" s="11"/>
      <c r="C33" s="166" t="s">
        <v>102</v>
      </c>
      <c r="D33" s="167"/>
      <c r="E33" s="168"/>
      <c r="F33" s="169"/>
      <c r="G33" s="169"/>
      <c r="H33" s="170"/>
      <c r="I33" s="47"/>
      <c r="J33" s="51">
        <v>0</v>
      </c>
      <c r="K33" s="53"/>
      <c r="L33" s="50"/>
      <c r="M33" s="51">
        <v>3.6000000000000002E-4</v>
      </c>
      <c r="N33" s="52"/>
      <c r="O33" s="47"/>
      <c r="P33" s="51">
        <v>0</v>
      </c>
      <c r="Q33" s="53"/>
      <c r="R33" s="47"/>
      <c r="S33" s="52">
        <v>3.6000000000000002E-4</v>
      </c>
      <c r="T33" s="53"/>
      <c r="AE33">
        <v>20</v>
      </c>
      <c r="AF33" s="353">
        <v>560.71</v>
      </c>
      <c r="AG33" s="353">
        <v>767.29</v>
      </c>
      <c r="AH33">
        <v>1825</v>
      </c>
      <c r="AI33">
        <v>1682.5</v>
      </c>
      <c r="AK33">
        <v>595</v>
      </c>
      <c r="AL33" s="353">
        <f t="shared" si="0"/>
        <v>767.29</v>
      </c>
    </row>
    <row r="34" spans="1:38" ht="14.25" customHeight="1">
      <c r="A34" s="11"/>
      <c r="B34" s="11"/>
      <c r="C34" s="166" t="s">
        <v>103</v>
      </c>
      <c r="D34" s="167"/>
      <c r="E34" s="168">
        <v>49.1</v>
      </c>
      <c r="F34" s="169">
        <v>15</v>
      </c>
      <c r="G34" s="169"/>
      <c r="H34" s="170"/>
      <c r="I34" s="47"/>
      <c r="J34" s="51">
        <v>0</v>
      </c>
      <c r="K34" s="53"/>
      <c r="L34" s="50"/>
      <c r="M34" s="51">
        <v>0</v>
      </c>
      <c r="N34" s="52"/>
      <c r="O34" s="47"/>
      <c r="P34" s="51">
        <v>0</v>
      </c>
      <c r="Q34" s="53"/>
      <c r="R34" s="47"/>
      <c r="S34" s="52">
        <v>0</v>
      </c>
      <c r="T34" s="53"/>
      <c r="AE34" s="380">
        <v>21</v>
      </c>
      <c r="AF34" s="381">
        <v>756.71</v>
      </c>
      <c r="AG34" s="381">
        <v>769.29</v>
      </c>
      <c r="AH34">
        <v>1825</v>
      </c>
      <c r="AI34">
        <v>1684.5</v>
      </c>
      <c r="AK34" s="380">
        <v>597</v>
      </c>
      <c r="AL34" s="353">
        <f t="shared" si="0"/>
        <v>769.29</v>
      </c>
    </row>
    <row r="35" spans="1:38" s="181" customFormat="1" ht="14.25" customHeight="1">
      <c r="A35" s="11"/>
      <c r="B35" s="11"/>
      <c r="C35" s="171" t="s">
        <v>104</v>
      </c>
      <c r="D35" s="172"/>
      <c r="E35" s="173"/>
      <c r="F35" s="174"/>
      <c r="G35" s="174"/>
      <c r="H35" s="175"/>
      <c r="I35" s="176"/>
      <c r="J35" s="382">
        <v>1.2649999999999999</v>
      </c>
      <c r="K35" s="382"/>
      <c r="L35" s="382"/>
      <c r="M35" s="382">
        <v>1.6180000000000001</v>
      </c>
      <c r="N35" s="382"/>
      <c r="O35" s="382"/>
      <c r="P35" s="382">
        <v>1.4119999999999999</v>
      </c>
      <c r="Q35" s="382"/>
      <c r="R35" s="382"/>
      <c r="S35" s="382">
        <v>1.0169999999999999</v>
      </c>
      <c r="T35" s="383"/>
      <c r="AE35">
        <v>22</v>
      </c>
      <c r="AF35" s="353">
        <v>664.71</v>
      </c>
      <c r="AG35" s="353">
        <v>798.29</v>
      </c>
      <c r="AH35">
        <v>1853</v>
      </c>
      <c r="AI35">
        <v>1713.5</v>
      </c>
      <c r="AK35">
        <v>626</v>
      </c>
      <c r="AL35" s="353">
        <f t="shared" si="0"/>
        <v>798.29</v>
      </c>
    </row>
    <row r="36" spans="1:38" ht="14.25" customHeight="1">
      <c r="A36" s="11"/>
      <c r="B36" s="11"/>
      <c r="C36" s="166" t="s">
        <v>105</v>
      </c>
      <c r="D36" s="384"/>
      <c r="E36" s="168">
        <v>49.1</v>
      </c>
      <c r="F36" s="169">
        <v>15</v>
      </c>
      <c r="G36" s="169"/>
      <c r="H36" s="170"/>
      <c r="I36" s="47"/>
      <c r="J36" s="51">
        <v>5.5E-2</v>
      </c>
      <c r="K36" s="53"/>
      <c r="L36" s="50"/>
      <c r="M36" s="51">
        <v>5.5E-2</v>
      </c>
      <c r="N36" s="52"/>
      <c r="O36" s="47"/>
      <c r="P36" s="51">
        <v>5.8000000000000003E-2</v>
      </c>
      <c r="Q36" s="53"/>
      <c r="R36" s="47"/>
      <c r="S36" s="52">
        <v>5.8000000000000003E-2</v>
      </c>
      <c r="T36" s="53"/>
      <c r="AE36">
        <v>23</v>
      </c>
      <c r="AF36" s="353">
        <v>781.71</v>
      </c>
      <c r="AG36" s="353">
        <v>843.29</v>
      </c>
      <c r="AH36">
        <v>1898</v>
      </c>
      <c r="AI36">
        <v>1758.5</v>
      </c>
      <c r="AK36">
        <v>671</v>
      </c>
      <c r="AL36" s="353">
        <f t="shared" si="0"/>
        <v>843.29</v>
      </c>
    </row>
    <row r="37" spans="1:38" ht="14.25" customHeight="1">
      <c r="A37" s="11"/>
      <c r="B37" s="11"/>
      <c r="C37" s="166" t="s">
        <v>106</v>
      </c>
      <c r="D37" s="167"/>
      <c r="E37" s="168">
        <v>49.1</v>
      </c>
      <c r="F37" s="169">
        <v>15</v>
      </c>
      <c r="G37" s="169"/>
      <c r="H37" s="170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</v>
      </c>
      <c r="T37" s="53"/>
      <c r="AE37">
        <v>24</v>
      </c>
      <c r="AF37" s="353">
        <v>655.71</v>
      </c>
      <c r="AG37" s="353">
        <v>870.29</v>
      </c>
      <c r="AH37">
        <v>1925</v>
      </c>
      <c r="AI37">
        <v>1785.5</v>
      </c>
      <c r="AK37">
        <v>698</v>
      </c>
      <c r="AL37" s="353">
        <f t="shared" si="0"/>
        <v>870.29</v>
      </c>
    </row>
    <row r="38" spans="1:38" s="181" customFormat="1" ht="14.25" customHeight="1">
      <c r="A38" s="11"/>
      <c r="B38" s="11"/>
      <c r="C38" s="171" t="s">
        <v>107</v>
      </c>
      <c r="D38" s="172"/>
      <c r="E38" s="173"/>
      <c r="F38" s="174"/>
      <c r="G38" s="174"/>
      <c r="H38" s="175"/>
      <c r="I38" s="176"/>
      <c r="J38" s="382">
        <v>1.024</v>
      </c>
      <c r="K38" s="382"/>
      <c r="L38" s="382"/>
      <c r="M38" s="382">
        <v>0.59599999999999997</v>
      </c>
      <c r="N38" s="382"/>
      <c r="O38" s="382"/>
      <c r="P38" s="382">
        <v>1.3180000000000001</v>
      </c>
      <c r="Q38" s="382"/>
      <c r="R38" s="382"/>
      <c r="S38" s="382">
        <v>0.80800000000000005</v>
      </c>
      <c r="T38" s="178"/>
      <c r="AE38"/>
      <c r="AF38">
        <f>SUM(AF14:AF37)</f>
        <v>17640.03999999999</v>
      </c>
      <c r="AG38">
        <f>SUM(AG14:AG37)</f>
        <v>20339.96000000001</v>
      </c>
      <c r="AH38">
        <f>SUM(AH14:AH37)</f>
        <v>45660</v>
      </c>
      <c r="AI38">
        <f>SUM(AI14:AI37)</f>
        <v>42300</v>
      </c>
    </row>
    <row r="39" spans="1:38" s="181" customFormat="1" ht="14.25" customHeight="1">
      <c r="A39" s="11"/>
      <c r="B39" s="11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178"/>
    </row>
    <row r="40" spans="1:38" ht="14.25" customHeight="1">
      <c r="A40" s="11"/>
      <c r="B40" s="11"/>
      <c r="C40" s="166" t="s">
        <v>109</v>
      </c>
      <c r="D40" s="167"/>
      <c r="E40" s="50"/>
      <c r="F40" s="169"/>
      <c r="G40" s="169"/>
      <c r="H40" s="170"/>
      <c r="I40" s="47"/>
      <c r="J40" s="51">
        <v>4.8000000000000001E-2</v>
      </c>
      <c r="K40" s="53"/>
      <c r="L40" s="50"/>
      <c r="M40" s="51">
        <v>4.7E-2</v>
      </c>
      <c r="N40" s="52"/>
      <c r="O40" s="47"/>
      <c r="P40" s="51">
        <v>4.8000000000000001E-2</v>
      </c>
      <c r="Q40" s="53"/>
      <c r="R40" s="47"/>
      <c r="S40" s="52">
        <v>4.7E-2</v>
      </c>
      <c r="T40" s="53"/>
    </row>
    <row r="41" spans="1:38" ht="14.25" customHeight="1">
      <c r="A41" s="11"/>
      <c r="B41" s="11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8.0000000000000002E-3</v>
      </c>
      <c r="K41" s="53"/>
      <c r="L41" s="50"/>
      <c r="M41" s="51">
        <v>8.0000000000000002E-3</v>
      </c>
      <c r="N41" s="52"/>
      <c r="O41" s="47"/>
      <c r="P41" s="51">
        <v>8.0000000000000002E-3</v>
      </c>
      <c r="Q41" s="53"/>
      <c r="R41" s="47"/>
      <c r="S41" s="52">
        <v>6.0000000000000001E-3</v>
      </c>
      <c r="T41" s="53"/>
    </row>
    <row r="42" spans="1:38" ht="14.25" customHeight="1">
      <c r="A42" s="11"/>
      <c r="B42" s="11"/>
      <c r="C42" s="166" t="s">
        <v>111</v>
      </c>
      <c r="D42" s="167"/>
      <c r="E42" s="168"/>
      <c r="F42" s="169"/>
      <c r="G42" s="169"/>
      <c r="H42" s="170"/>
      <c r="I42" s="47"/>
      <c r="J42" s="51">
        <v>0.25900000000000001</v>
      </c>
      <c r="K42" s="53"/>
      <c r="L42" s="50"/>
      <c r="M42" s="51">
        <v>0.223</v>
      </c>
      <c r="N42" s="52"/>
      <c r="O42" s="47"/>
      <c r="P42" s="51">
        <v>0.20100000000000001</v>
      </c>
      <c r="Q42" s="53"/>
      <c r="R42" s="47"/>
      <c r="S42" s="52">
        <v>0.19900000000000001</v>
      </c>
      <c r="T42" s="53"/>
    </row>
    <row r="43" spans="1:38" ht="14.25" customHeight="1">
      <c r="A43" s="11"/>
      <c r="B43" s="11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53"/>
    </row>
    <row r="44" spans="1:38" ht="14.25" customHeight="1">
      <c r="A44" s="11"/>
      <c r="B44" s="11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0.17499999999999999</v>
      </c>
      <c r="K44" s="53"/>
      <c r="L44" s="50"/>
      <c r="M44" s="51">
        <v>0.17499999999999999</v>
      </c>
      <c r="N44" s="52"/>
      <c r="O44" s="47"/>
      <c r="P44" s="51">
        <v>0.17599999999999999</v>
      </c>
      <c r="Q44" s="53"/>
      <c r="R44" s="47"/>
      <c r="S44" s="52">
        <v>0.17499999999999999</v>
      </c>
      <c r="T44" s="53"/>
    </row>
    <row r="45" spans="1:38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38" ht="14.25" customHeight="1">
      <c r="A46" s="11"/>
      <c r="B46" s="11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38" ht="14.25" customHeight="1">
      <c r="A47" s="11"/>
      <c r="B47" s="11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38" ht="14.25" customHeight="1">
      <c r="A48" s="11"/>
      <c r="B48" s="11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31" ht="14.25" customHeight="1">
      <c r="A49" s="11"/>
      <c r="B49" s="11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31" ht="14.25" customHeight="1">
      <c r="A50" s="11"/>
      <c r="B50" s="11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31" ht="14.25" customHeight="1">
      <c r="A51" s="11"/>
      <c r="B51" s="11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31" ht="14.25" customHeight="1" thickBot="1">
      <c r="A52" s="11"/>
      <c r="B52" s="11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31" ht="14.25" customHeight="1">
      <c r="A53" s="198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31" ht="14.25" customHeight="1" thickBot="1">
      <c r="A54" s="198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31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31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31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31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31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31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31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31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8.0000000000000004E-4</v>
      </c>
      <c r="J62" s="259" t="s">
        <v>63</v>
      </c>
      <c r="K62" s="260">
        <f>ROUND((V8^2+W8^2)*[1]АРЭС!$I$10/([1]АРЭС!$C$10*100),4)</f>
        <v>2.4299999999999999E-2</v>
      </c>
      <c r="L62" s="258">
        <f>ROUND((X8^2+Y8^2)*[1]АРЭС!$F$10/[1]АРЭС!$C$10^2,4)</f>
        <v>8.0000000000000004E-4</v>
      </c>
      <c r="M62" s="259" t="s">
        <v>63</v>
      </c>
      <c r="N62" s="260">
        <f>ROUND((X8^2+Y8^2)*[1]АРЭС!$I$10/([1]АРЭС!$C$10*100),4)</f>
        <v>2.35E-2</v>
      </c>
      <c r="O62" s="258">
        <f>ROUND((Z8^2+AA8^2)*[1]АРЭС!$F$10/[1]АРЭС!$C$10^2,4)</f>
        <v>8.0000000000000004E-4</v>
      </c>
      <c r="P62" s="259" t="s">
        <v>63</v>
      </c>
      <c r="Q62" s="260">
        <f>ROUND((Z8^2+AA8^2)*[1]АРЭС!$I$10/([1]АРЭС!$C$10*100),4)</f>
        <v>2.3300000000000001E-2</v>
      </c>
      <c r="R62" s="258">
        <f>ROUND((AB8^2+AC8^2)*[1]АРЭС!$F$10/[1]АРЭС!$C$10^2,4)</f>
        <v>8.0000000000000004E-4</v>
      </c>
      <c r="S62" s="259" t="s">
        <v>63</v>
      </c>
      <c r="T62" s="260">
        <f>ROUND((AB8^2+AC8^2)*[1]АРЭС!$I$10/([1]АРЭС!$C$10*100),4)</f>
        <v>2.3099999999999999E-2</v>
      </c>
    </row>
    <row r="63" spans="1:31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6.9999999999999999E-4</v>
      </c>
      <c r="J63" s="265" t="s">
        <v>63</v>
      </c>
      <c r="K63" s="266">
        <f>ROUND((V12^2+W12^2)*[1]АРЭС!$I$11/([1]АРЭС!$C$11*100),4)</f>
        <v>2.1700000000000001E-2</v>
      </c>
      <c r="L63" s="264">
        <f>ROUND((X12^2+Y12^2)*[1]АРЭС!$F$11/[1]АРЭС!$C$11^2,4)</f>
        <v>6.9999999999999999E-4</v>
      </c>
      <c r="M63" s="265" t="s">
        <v>63</v>
      </c>
      <c r="N63" s="266">
        <f>ROUND((X12^2+Y12^2)*[1]АРЭС!$I$11/([1]АРЭС!$C$11*100),4)</f>
        <v>2.06E-2</v>
      </c>
      <c r="O63" s="264">
        <f>ROUND((Z12^2+AA12^2)*[1]АРЭС!$F$11/[1]АРЭС!$C$11^2,4)</f>
        <v>6.9999999999999999E-4</v>
      </c>
      <c r="P63" s="265" t="s">
        <v>63</v>
      </c>
      <c r="Q63" s="266">
        <f>ROUND((Z12^2+AA12^2)*[1]АРЭС!$I$11/([1]АРЭС!$C$11*100),4)</f>
        <v>2.06E-2</v>
      </c>
      <c r="R63" s="264">
        <f>ROUND((AB12^2+AC12^2)*[1]АРЭС!$F$11/[1]АРЭС!$C$11^2,4)</f>
        <v>6.9999999999999999E-4</v>
      </c>
      <c r="S63" s="265" t="s">
        <v>63</v>
      </c>
      <c r="T63" s="266">
        <f>ROUND((AB12^2+AC12^2)*[1]АРЭС!$I$11/([1]АРЭС!$C$11*100),4)</f>
        <v>2.0799999999999999E-2</v>
      </c>
    </row>
    <row r="64" spans="1:31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  <c r="AE64" s="380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1.8237999999999999</v>
      </c>
      <c r="J66" s="279" t="s">
        <v>63</v>
      </c>
      <c r="K66" s="280">
        <f>K62+W8+W7+H7</f>
        <v>0.65749999999999997</v>
      </c>
      <c r="L66" s="278">
        <f>L62+X8+X7+H6</f>
        <v>1.7887999999999997</v>
      </c>
      <c r="M66" s="279" t="s">
        <v>63</v>
      </c>
      <c r="N66" s="281">
        <f>N62+Y8+Y7+H7</f>
        <v>0.66569999999999996</v>
      </c>
      <c r="O66" s="282">
        <f>O62+Z8+Z7+H6</f>
        <v>1.7877999999999998</v>
      </c>
      <c r="P66" s="279" t="s">
        <v>63</v>
      </c>
      <c r="Q66" s="280">
        <f>Q62+AA8+AA7+H7</f>
        <v>0.63849999999999996</v>
      </c>
      <c r="R66" s="278">
        <f>R62+AB8+AB7+H6</f>
        <v>1.7947999999999997</v>
      </c>
      <c r="S66" s="279" t="s">
        <v>63</v>
      </c>
      <c r="T66" s="281">
        <f>T62+AC8+AC7+H7</f>
        <v>0.58529999999999993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1.6756999999999997</v>
      </c>
      <c r="J67" s="267" t="s">
        <v>63</v>
      </c>
      <c r="K67" s="289">
        <f>K63+W12+W11+H11</f>
        <v>0.87270000000000003</v>
      </c>
      <c r="L67" s="290">
        <f>L63+X12+X11+H10</f>
        <v>1.6406999999999998</v>
      </c>
      <c r="M67" s="267" t="s">
        <v>63</v>
      </c>
      <c r="N67" s="291">
        <f>N63+Y12+Y11+H11</f>
        <v>0.8365999999999999</v>
      </c>
      <c r="O67" s="289">
        <f>O63+Z12+Z11+H10</f>
        <v>1.6396999999999999</v>
      </c>
      <c r="P67" s="267" t="s">
        <v>63</v>
      </c>
      <c r="Q67" s="289">
        <f>Q63+AA12+AA11+H11</f>
        <v>0.8355999999999999</v>
      </c>
      <c r="R67" s="290">
        <f>R63+AB12+AB11+H10</f>
        <v>1.6466999999999998</v>
      </c>
      <c r="S67" s="267" t="s">
        <v>63</v>
      </c>
      <c r="T67" s="291">
        <f>T63+AC12+AC11+H11</f>
        <v>0.84279999999999999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3.4994999999999994</v>
      </c>
      <c r="J70" s="304" t="s">
        <v>63</v>
      </c>
      <c r="K70" s="305">
        <f>K66+K67</f>
        <v>1.5302</v>
      </c>
      <c r="L70" s="303">
        <f>L66+L67</f>
        <v>3.4294999999999995</v>
      </c>
      <c r="M70" s="304" t="s">
        <v>63</v>
      </c>
      <c r="N70" s="305">
        <f>N66+N67</f>
        <v>1.5023</v>
      </c>
      <c r="O70" s="303">
        <f>O66+O67</f>
        <v>3.4274999999999998</v>
      </c>
      <c r="P70" s="304" t="s">
        <v>63</v>
      </c>
      <c r="Q70" s="305">
        <f>Q66+Q67</f>
        <v>1.4741</v>
      </c>
      <c r="R70" s="303">
        <f>R66+R67</f>
        <v>3.4414999999999996</v>
      </c>
      <c r="S70" s="304" t="s">
        <v>63</v>
      </c>
      <c r="T70" s="305">
        <f>T66+T67</f>
        <v>1.4280999999999999</v>
      </c>
    </row>
    <row r="71" spans="1:20" ht="14.25" customHeight="1" thickBot="1">
      <c r="A71" s="11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workbookViewId="0">
      <selection activeCell="I76" sqref="I76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5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5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74</v>
      </c>
      <c r="J3" s="9"/>
      <c r="K3" s="10"/>
      <c r="L3" s="8" t="s">
        <v>75</v>
      </c>
      <c r="M3" s="9"/>
      <c r="N3" s="10"/>
      <c r="O3" s="8" t="s">
        <v>76</v>
      </c>
      <c r="P3" s="9"/>
      <c r="Q3" s="10"/>
      <c r="R3" s="8" t="s">
        <v>77</v>
      </c>
      <c r="S3" s="9"/>
      <c r="T3" s="10"/>
    </row>
    <row r="4" spans="1:35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5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5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5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5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400"/>
      <c r="J8" s="61">
        <v>1.776</v>
      </c>
      <c r="K8" s="327">
        <v>0.437</v>
      </c>
      <c r="L8" s="328"/>
      <c r="M8" s="61">
        <v>1.772</v>
      </c>
      <c r="N8" s="327">
        <v>0.51400000000000001</v>
      </c>
      <c r="O8" s="329"/>
      <c r="P8" s="61">
        <v>1.835</v>
      </c>
      <c r="Q8" s="327">
        <v>0.41199999999999998</v>
      </c>
      <c r="R8" s="329"/>
      <c r="S8" s="330">
        <v>1.9470000000000001</v>
      </c>
      <c r="T8" s="61">
        <v>0.84</v>
      </c>
      <c r="U8" s="39" t="s">
        <v>93</v>
      </c>
      <c r="V8" s="325">
        <f>IF(I8&gt;0,ROUND(I8*$I$57*$K$58*SQRT(3)/1000,3),J8)</f>
        <v>1.776</v>
      </c>
      <c r="W8" s="326">
        <f>IF(K8&gt;0,K8,ROUND(V8*$F$53,3))</f>
        <v>0.437</v>
      </c>
      <c r="X8" s="325">
        <f>IF(L8&gt;0,ROUND(L8*$L$57*$N$58*SQRT(3)/1000,3),M8)</f>
        <v>1.772</v>
      </c>
      <c r="Y8" s="326">
        <f>IF(N8&gt;0,N8,ROUND(X8*$F$53,3))</f>
        <v>0.51400000000000001</v>
      </c>
      <c r="Z8" s="325">
        <f>IF(O8&gt;0,ROUND(O8*$O$57*$Q$58*SQRT(3)/1000,3),P8)</f>
        <v>1.835</v>
      </c>
      <c r="AA8" s="326">
        <f>IF(Q8&gt;0,Q8,ROUND(Z8*$F$53,3))</f>
        <v>0.41199999999999998</v>
      </c>
      <c r="AB8" s="325">
        <f>IF(R8&gt;0,ROUND(R8*$R$57*$T$58*SQRT(3)/1000,3),S8)</f>
        <v>1.9470000000000001</v>
      </c>
      <c r="AC8" s="326">
        <f>IF(T8&gt;0,T8,ROUND(AB8*$F$53,3))</f>
        <v>0.84</v>
      </c>
    </row>
    <row r="9" spans="1:35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401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4"/>
      <c r="U9" s="80"/>
      <c r="V9" s="81"/>
      <c r="W9" s="81"/>
      <c r="X9" s="81"/>
      <c r="Y9" s="81"/>
      <c r="Z9" s="81"/>
      <c r="AA9" s="81"/>
      <c r="AB9" s="81"/>
      <c r="AC9" s="81"/>
    </row>
    <row r="10" spans="1:35" ht="14.25" customHeight="1">
      <c r="A10" s="11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402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41"/>
    </row>
    <row r="11" spans="1:35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03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5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400"/>
      <c r="J12" s="61">
        <v>1.6359999999999999</v>
      </c>
      <c r="K12" s="327">
        <v>0.72099999999999997</v>
      </c>
      <c r="L12" s="328"/>
      <c r="M12" s="61">
        <v>1.6319999999999999</v>
      </c>
      <c r="N12" s="330">
        <v>0.71699999999999997</v>
      </c>
      <c r="O12" s="329"/>
      <c r="P12" s="61">
        <v>1.6950000000000001</v>
      </c>
      <c r="Q12" s="327">
        <v>0.78</v>
      </c>
      <c r="R12" s="329"/>
      <c r="S12" s="330">
        <v>1.8069999999999999</v>
      </c>
      <c r="T12" s="61">
        <v>0.89200000000000002</v>
      </c>
      <c r="U12" s="39" t="s">
        <v>93</v>
      </c>
      <c r="V12" s="325">
        <f>IF(I12&gt;0,ROUND(I12*$K$57*$K$59*SQRT(3)/1000,3),J12)</f>
        <v>1.6359999999999999</v>
      </c>
      <c r="W12" s="326">
        <f>IF(K12&gt;0,K12,ROUND(V12*$F$54,3))</f>
        <v>0.72099999999999997</v>
      </c>
      <c r="X12" s="325">
        <f>IF(L12&gt;0,ROUND(L12*$N$57*$N$59*SQRT(3)/1000,3),M12)</f>
        <v>1.6319999999999999</v>
      </c>
      <c r="Y12" s="326">
        <f>IF(N12&gt;0,N12,ROUND(X12*$F$54,3))</f>
        <v>0.71699999999999997</v>
      </c>
      <c r="Z12" s="325">
        <f>IF(O12&gt;0,ROUND(O12*$Q$57*$Q$59*SQRT(3)/1000,3),P12)</f>
        <v>1.6950000000000001</v>
      </c>
      <c r="AA12" s="326">
        <f>IF(Q12&gt;0,Q12,ROUND(Z12*$F$54,3))</f>
        <v>0.78</v>
      </c>
      <c r="AB12" s="325">
        <f>IF(R12&gt;0,ROUND(R12*$T$57*$T$59*SQRT(3)/1000,3),S12)</f>
        <v>1.8069999999999999</v>
      </c>
      <c r="AC12" s="326">
        <f>IF(T12&gt;0,T12,ROUND(AB12*$F$54,3))</f>
        <v>0.89200000000000002</v>
      </c>
      <c r="AF12" t="s">
        <v>115</v>
      </c>
      <c r="AG12" t="s">
        <v>116</v>
      </c>
      <c r="AH12" t="s">
        <v>117</v>
      </c>
      <c r="AI12" t="s">
        <v>118</v>
      </c>
    </row>
    <row r="13" spans="1:35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401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4"/>
      <c r="AE13" t="s">
        <v>30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404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8"/>
      <c r="AE14" t="s">
        <v>31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405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4"/>
      <c r="AI15">
        <f>SUM(AI13:AI14)</f>
        <v>1.8450000000000002</v>
      </c>
    </row>
    <row r="16" spans="1:35" ht="14.25" customHeight="1" thickBot="1">
      <c r="A16" s="11"/>
      <c r="B16" s="11"/>
      <c r="C16" s="41"/>
      <c r="D16" s="55"/>
      <c r="E16" s="113"/>
      <c r="F16" s="114"/>
      <c r="G16" s="90"/>
      <c r="H16" s="91"/>
      <c r="I16" s="406"/>
      <c r="J16" s="359"/>
      <c r="K16" s="360"/>
      <c r="L16" s="361"/>
      <c r="M16" s="362"/>
      <c r="N16" s="363"/>
      <c r="O16" s="364"/>
      <c r="P16" s="359"/>
      <c r="Q16" s="360"/>
      <c r="R16" s="364"/>
      <c r="S16" s="365"/>
      <c r="T16" s="359"/>
      <c r="AH16" s="407" t="s">
        <v>119</v>
      </c>
      <c r="AI16" s="407">
        <f>AI15/2</f>
        <v>0.9225000000000001</v>
      </c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408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404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8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405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4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406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59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408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404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8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409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1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410"/>
      <c r="J24" s="149">
        <f>J8+J12</f>
        <v>3.4119999999999999</v>
      </c>
      <c r="K24" s="149">
        <f>K8+K12</f>
        <v>1.1579999999999999</v>
      </c>
      <c r="L24" s="376"/>
      <c r="M24" s="149">
        <f>M8+M12</f>
        <v>3.4039999999999999</v>
      </c>
      <c r="N24" s="149">
        <f>N8+N12</f>
        <v>1.2309999999999999</v>
      </c>
      <c r="O24" s="377"/>
      <c r="P24" s="149">
        <f>P8+P12</f>
        <v>3.5300000000000002</v>
      </c>
      <c r="Q24" s="149">
        <f>Q8+Q12</f>
        <v>1.1919999999999999</v>
      </c>
      <c r="R24" s="377"/>
      <c r="S24" s="378">
        <f>S8+S12</f>
        <v>3.754</v>
      </c>
      <c r="T24" s="149">
        <f>T8+T12</f>
        <v>1.732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3.2000000000000001E-2</v>
      </c>
      <c r="K29" s="53"/>
      <c r="L29" s="50"/>
      <c r="M29" s="51">
        <v>4.9000000000000002E-2</v>
      </c>
      <c r="N29" s="52"/>
      <c r="O29" s="47"/>
      <c r="P29" s="51">
        <v>4.8000000000000001E-2</v>
      </c>
      <c r="Q29" s="53"/>
      <c r="R29" s="47"/>
      <c r="S29" s="52">
        <v>5.0999999999999997E-2</v>
      </c>
      <c r="T29" s="53"/>
    </row>
    <row r="30" spans="1:20" ht="14.25" customHeight="1">
      <c r="A30" s="11"/>
      <c r="B30" s="11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0.16900000000000001</v>
      </c>
      <c r="T30" s="53"/>
    </row>
    <row r="31" spans="1:20" ht="14.25" customHeight="1">
      <c r="A31" s="11"/>
      <c r="B31" s="11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4.2999999999999997E-2</v>
      </c>
      <c r="K31" s="53"/>
      <c r="L31" s="50"/>
      <c r="M31" s="51">
        <v>4.3999999999999997E-2</v>
      </c>
      <c r="N31" s="52"/>
      <c r="O31" s="47"/>
      <c r="P31" s="51">
        <v>4.2999999999999997E-2</v>
      </c>
      <c r="Q31" s="53"/>
      <c r="R31" s="47"/>
      <c r="S31" s="52">
        <v>0.114</v>
      </c>
      <c r="T31" s="53"/>
    </row>
    <row r="32" spans="1:20" ht="14.25" customHeight="1">
      <c r="A32" s="11"/>
      <c r="B32" s="11"/>
      <c r="C32" s="166" t="s">
        <v>101</v>
      </c>
      <c r="D32" s="167"/>
      <c r="E32" s="168"/>
      <c r="F32" s="169"/>
      <c r="G32" s="169"/>
      <c r="H32" s="170"/>
      <c r="I32" s="47"/>
      <c r="J32" s="51">
        <v>0.251</v>
      </c>
      <c r="K32" s="53"/>
      <c r="L32" s="50"/>
      <c r="M32" s="51">
        <v>0.26600000000000001</v>
      </c>
      <c r="N32" s="52"/>
      <c r="O32" s="47"/>
      <c r="P32" s="51">
        <v>0.27</v>
      </c>
      <c r="Q32" s="53"/>
      <c r="R32" s="47"/>
      <c r="S32" s="52">
        <v>0.33300000000000002</v>
      </c>
      <c r="T32" s="53"/>
    </row>
    <row r="33" spans="1:20" ht="14.25" customHeight="1">
      <c r="A33" s="11"/>
      <c r="B33" s="11"/>
      <c r="C33" s="166" t="s">
        <v>102</v>
      </c>
      <c r="D33" s="167"/>
      <c r="E33" s="168"/>
      <c r="F33" s="169"/>
      <c r="G33" s="169"/>
      <c r="H33" s="170"/>
      <c r="I33" s="47"/>
      <c r="J33" s="51">
        <v>0</v>
      </c>
      <c r="K33" s="53"/>
      <c r="L33" s="50"/>
      <c r="M33" s="51">
        <v>3.6000000000000002E-4</v>
      </c>
      <c r="N33" s="52"/>
      <c r="O33" s="47"/>
      <c r="P33" s="51">
        <v>3.6000000000000002E-4</v>
      </c>
      <c r="Q33" s="53"/>
      <c r="R33" s="47"/>
      <c r="S33" s="52">
        <v>0</v>
      </c>
      <c r="T33" s="53"/>
    </row>
    <row r="34" spans="1:20" s="181" customFormat="1" ht="14.25" customHeight="1">
      <c r="A34" s="11"/>
      <c r="B34" s="11"/>
      <c r="C34" s="171" t="s">
        <v>103</v>
      </c>
      <c r="D34" s="172"/>
      <c r="E34" s="173">
        <v>49.1</v>
      </c>
      <c r="F34" s="174">
        <v>15</v>
      </c>
      <c r="G34" s="174"/>
      <c r="H34" s="175"/>
      <c r="I34" s="176"/>
      <c r="J34" s="177">
        <v>0</v>
      </c>
      <c r="K34" s="178"/>
      <c r="L34" s="179"/>
      <c r="M34" s="177">
        <v>0</v>
      </c>
      <c r="N34" s="180"/>
      <c r="O34" s="176"/>
      <c r="P34" s="177">
        <v>0</v>
      </c>
      <c r="Q34" s="178"/>
      <c r="R34" s="176"/>
      <c r="S34" s="180">
        <v>0</v>
      </c>
      <c r="T34" s="178"/>
    </row>
    <row r="35" spans="1:20" s="181" customFormat="1" ht="14.25" customHeight="1">
      <c r="A35" s="11"/>
      <c r="B35" s="11"/>
      <c r="C35" s="171" t="s">
        <v>104</v>
      </c>
      <c r="D35" s="172"/>
      <c r="E35" s="173"/>
      <c r="F35" s="174"/>
      <c r="G35" s="174"/>
      <c r="H35" s="175"/>
      <c r="I35" s="176"/>
      <c r="J35" s="382">
        <v>1.2490000000000001</v>
      </c>
      <c r="K35" s="382"/>
      <c r="L35" s="382"/>
      <c r="M35" s="382">
        <v>1.6859999999999999</v>
      </c>
      <c r="N35" s="382"/>
      <c r="O35" s="382"/>
      <c r="P35" s="382">
        <v>1.409</v>
      </c>
      <c r="Q35" s="382"/>
      <c r="R35" s="382"/>
      <c r="S35" s="382">
        <v>1.028</v>
      </c>
      <c r="T35" s="178"/>
    </row>
    <row r="36" spans="1:20" ht="14.25" customHeight="1">
      <c r="A36" s="11"/>
      <c r="B36" s="11"/>
      <c r="C36" s="166" t="s">
        <v>105</v>
      </c>
      <c r="D36" s="384"/>
      <c r="E36" s="168">
        <v>49.1</v>
      </c>
      <c r="F36" s="169">
        <v>15</v>
      </c>
      <c r="G36" s="169"/>
      <c r="H36" s="170"/>
      <c r="I36" s="47"/>
      <c r="J36" s="51">
        <v>5.8999999999999997E-2</v>
      </c>
      <c r="K36" s="53"/>
      <c r="L36" s="50"/>
      <c r="M36" s="51">
        <v>5.7000000000000002E-2</v>
      </c>
      <c r="N36" s="52"/>
      <c r="O36" s="47"/>
      <c r="P36" s="51">
        <v>0.06</v>
      </c>
      <c r="Q36" s="53"/>
      <c r="R36" s="47"/>
      <c r="S36" s="52">
        <v>6.4000000000000001E-2</v>
      </c>
      <c r="T36" s="53"/>
    </row>
    <row r="37" spans="1:20" ht="14.25" customHeight="1">
      <c r="A37" s="11"/>
      <c r="B37" s="11"/>
      <c r="C37" s="166" t="s">
        <v>106</v>
      </c>
      <c r="D37" s="167"/>
      <c r="E37" s="168">
        <v>49.1</v>
      </c>
      <c r="F37" s="169">
        <v>15</v>
      </c>
      <c r="G37" s="169"/>
      <c r="H37" s="170"/>
      <c r="I37" s="47"/>
      <c r="J37" s="51">
        <v>0</v>
      </c>
      <c r="K37" s="53"/>
      <c r="L37" s="50"/>
      <c r="M37" s="51">
        <v>0</v>
      </c>
      <c r="N37" s="52"/>
      <c r="O37" s="47"/>
      <c r="P37" s="51">
        <v>0</v>
      </c>
      <c r="Q37" s="53"/>
      <c r="R37" s="47"/>
      <c r="S37" s="52">
        <v>0.23100000000000001</v>
      </c>
      <c r="T37" s="53"/>
    </row>
    <row r="38" spans="1:20" s="181" customFormat="1" ht="14.25" customHeight="1">
      <c r="A38" s="11"/>
      <c r="B38" s="11"/>
      <c r="C38" s="171" t="s">
        <v>107</v>
      </c>
      <c r="D38" s="172"/>
      <c r="E38" s="173"/>
      <c r="F38" s="174"/>
      <c r="G38" s="174"/>
      <c r="H38" s="175"/>
      <c r="I38" s="176"/>
      <c r="J38" s="382">
        <v>0.874</v>
      </c>
      <c r="K38" s="382"/>
      <c r="L38" s="382"/>
      <c r="M38" s="382">
        <v>0.503</v>
      </c>
      <c r="N38" s="382"/>
      <c r="O38" s="382"/>
      <c r="P38" s="382">
        <v>1.052</v>
      </c>
      <c r="Q38" s="382"/>
      <c r="R38" s="382"/>
      <c r="S38" s="382">
        <v>1.0189999999999999</v>
      </c>
      <c r="T38" s="178"/>
    </row>
    <row r="39" spans="1:20" s="181" customFormat="1" ht="14.25" customHeight="1">
      <c r="A39" s="11"/>
      <c r="B39" s="11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178"/>
    </row>
    <row r="40" spans="1:20" ht="14.25" customHeight="1">
      <c r="A40" s="11"/>
      <c r="B40" s="11"/>
      <c r="C40" s="166" t="s">
        <v>109</v>
      </c>
      <c r="D40" s="167"/>
      <c r="E40" s="50"/>
      <c r="F40" s="169"/>
      <c r="G40" s="169"/>
      <c r="H40" s="170"/>
      <c r="I40" s="47"/>
      <c r="J40" s="51">
        <v>4.8000000000000001E-2</v>
      </c>
      <c r="K40" s="53"/>
      <c r="L40" s="50"/>
      <c r="M40" s="51">
        <v>4.7E-2</v>
      </c>
      <c r="N40" s="52"/>
      <c r="O40" s="47"/>
      <c r="P40" s="51">
        <v>4.9000000000000002E-2</v>
      </c>
      <c r="Q40" s="53"/>
      <c r="R40" s="47"/>
      <c r="S40" s="52">
        <v>6.3E-2</v>
      </c>
      <c r="T40" s="53"/>
    </row>
    <row r="41" spans="1:20" ht="14.25" customHeight="1">
      <c r="A41" s="11"/>
      <c r="B41" s="11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1.9E-2</v>
      </c>
      <c r="K41" s="53"/>
      <c r="L41" s="50"/>
      <c r="M41" s="51">
        <v>3.5999999999999997E-2</v>
      </c>
      <c r="N41" s="52"/>
      <c r="O41" s="47"/>
      <c r="P41" s="51">
        <v>3.6999999999999998E-2</v>
      </c>
      <c r="Q41" s="53"/>
      <c r="R41" s="47"/>
      <c r="S41" s="52">
        <v>6.4000000000000001E-2</v>
      </c>
      <c r="T41" s="411"/>
    </row>
    <row r="42" spans="1:20" ht="14.25" customHeight="1">
      <c r="A42" s="11"/>
      <c r="B42" s="11"/>
      <c r="C42" s="166" t="s">
        <v>111</v>
      </c>
      <c r="D42" s="167"/>
      <c r="E42" s="168"/>
      <c r="F42" s="169"/>
      <c r="G42" s="169"/>
      <c r="H42" s="170"/>
      <c r="I42" s="47"/>
      <c r="J42" s="51">
        <v>0.19800000000000001</v>
      </c>
      <c r="K42" s="53"/>
      <c r="L42" s="50"/>
      <c r="M42" s="51">
        <v>0.2</v>
      </c>
      <c r="N42" s="52"/>
      <c r="O42" s="47"/>
      <c r="P42" s="51">
        <v>0.218</v>
      </c>
      <c r="Q42" s="53"/>
      <c r="R42" s="47"/>
      <c r="S42" s="52">
        <v>0.255</v>
      </c>
      <c r="T42" s="411"/>
    </row>
    <row r="43" spans="1:20" ht="14.25" customHeight="1">
      <c r="A43" s="11"/>
      <c r="B43" s="11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411"/>
    </row>
    <row r="44" spans="1:20" ht="14.25" customHeight="1">
      <c r="A44" s="11"/>
      <c r="B44" s="11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0.17399999999999999</v>
      </c>
      <c r="K44" s="53"/>
      <c r="L44" s="50"/>
      <c r="M44" s="51">
        <v>0.17399999999999999</v>
      </c>
      <c r="N44" s="52"/>
      <c r="O44" s="47"/>
      <c r="P44" s="51">
        <v>0.17399999999999999</v>
      </c>
      <c r="Q44" s="53"/>
      <c r="R44" s="47"/>
      <c r="S44" s="52">
        <v>0.17399999999999999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8.0000000000000004E-4</v>
      </c>
      <c r="J62" s="259" t="s">
        <v>63</v>
      </c>
      <c r="K62" s="260">
        <f>ROUND((V8^2+W8^2)*[1]АРЭС!$I$10/([1]АРЭС!$C$10*100),4)</f>
        <v>2.35E-2</v>
      </c>
      <c r="L62" s="258">
        <f>ROUND((X8^2+Y8^2)*[1]АРЭС!$F$10/[1]АРЭС!$C$10^2,4)</f>
        <v>8.0000000000000004E-4</v>
      </c>
      <c r="M62" s="259" t="s">
        <v>63</v>
      </c>
      <c r="N62" s="260">
        <f>ROUND((X8^2+Y8^2)*[1]АРЭС!$I$10/([1]АРЭС!$C$10*100),4)</f>
        <v>2.3900000000000001E-2</v>
      </c>
      <c r="O62" s="258">
        <f>ROUND((Z8^2+AA8^2)*[1]АРЭС!$F$10/[1]АРЭС!$C$10^2,4)</f>
        <v>8.9999999999999998E-4</v>
      </c>
      <c r="P62" s="259" t="s">
        <v>63</v>
      </c>
      <c r="Q62" s="260">
        <f>ROUND((Z8^2+AA8^2)*[1]АРЭС!$I$10/([1]АРЭС!$C$10*100),4)</f>
        <v>2.4799999999999999E-2</v>
      </c>
      <c r="R62" s="258">
        <f>ROUND((AB8^2+AC8^2)*[1]АРЭС!$F$10/[1]АРЭС!$C$10^2,4)</f>
        <v>1.1000000000000001E-3</v>
      </c>
      <c r="S62" s="259" t="s">
        <v>63</v>
      </c>
      <c r="T62" s="260">
        <f>ROUND((AB8^2+AC8^2)*[1]АРЭС!$I$10/([1]АРЭС!$C$10*100),4)</f>
        <v>3.15E-2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6.9999999999999999E-4</v>
      </c>
      <c r="J63" s="265" t="s">
        <v>63</v>
      </c>
      <c r="K63" s="266">
        <f>ROUND((V12^2+W12^2)*[1]АРЭС!$I$11/([1]АРЭС!$C$11*100),4)</f>
        <v>2.12E-2</v>
      </c>
      <c r="L63" s="264">
        <f>ROUND((X12^2+Y12^2)*[1]АРЭС!$F$11/[1]АРЭС!$C$11^2,4)</f>
        <v>6.9999999999999999E-4</v>
      </c>
      <c r="M63" s="265" t="s">
        <v>63</v>
      </c>
      <c r="N63" s="266">
        <f>ROUND((X12^2+Y12^2)*[1]АРЭС!$I$11/([1]АРЭС!$C$11*100),4)</f>
        <v>2.1000000000000001E-2</v>
      </c>
      <c r="O63" s="264">
        <f>ROUND((Z12^2+AA12^2)*[1]АРЭС!$F$11/[1]АРЭС!$C$11^2,4)</f>
        <v>6.9999999999999999E-4</v>
      </c>
      <c r="P63" s="265" t="s">
        <v>63</v>
      </c>
      <c r="Q63" s="266">
        <f>ROUND((Z12^2+AA12^2)*[1]АРЭС!$I$11/([1]АРЭС!$C$11*100),4)</f>
        <v>2.3E-2</v>
      </c>
      <c r="R63" s="264">
        <f>ROUND((AB12^2+AC12^2)*[1]АРЭС!$F$11/[1]АРЭС!$C$11^2,4)</f>
        <v>8.9999999999999998E-4</v>
      </c>
      <c r="S63" s="265" t="s">
        <v>63</v>
      </c>
      <c r="T63" s="266">
        <f>ROUND((AB12^2+AC12^2)*[1]АРЭС!$I$11/([1]АРЭС!$C$11*100),4)</f>
        <v>2.69E-2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1.8057999999999998</v>
      </c>
      <c r="J66" s="279" t="s">
        <v>63</v>
      </c>
      <c r="K66" s="280">
        <f>K62+W8+W7+H7</f>
        <v>0.5917</v>
      </c>
      <c r="L66" s="278">
        <f>L62+X8+X7+H6</f>
        <v>1.8017999999999998</v>
      </c>
      <c r="M66" s="279" t="s">
        <v>63</v>
      </c>
      <c r="N66" s="281">
        <f>N62+Y8+Y7+H7</f>
        <v>0.66910000000000003</v>
      </c>
      <c r="O66" s="282">
        <f>O62+Z8+Z7+H6</f>
        <v>1.8648999999999998</v>
      </c>
      <c r="P66" s="279" t="s">
        <v>63</v>
      </c>
      <c r="Q66" s="280">
        <f>Q62+AA8+AA7+H7</f>
        <v>0.56799999999999995</v>
      </c>
      <c r="R66" s="278">
        <f>R62+AB8+AB7+H6</f>
        <v>1.9771000000000001</v>
      </c>
      <c r="S66" s="279" t="s">
        <v>63</v>
      </c>
      <c r="T66" s="281">
        <f>T62+AC8+AC7+H7</f>
        <v>1.0026999999999999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1.6576999999999997</v>
      </c>
      <c r="J67" s="267" t="s">
        <v>63</v>
      </c>
      <c r="K67" s="289">
        <f>K63+W12+W11+H11</f>
        <v>0.85419999999999996</v>
      </c>
      <c r="L67" s="290">
        <f>L63+X12+X11+H10</f>
        <v>1.6536999999999997</v>
      </c>
      <c r="M67" s="267" t="s">
        <v>63</v>
      </c>
      <c r="N67" s="291">
        <f>N63+Y12+Y11+H11</f>
        <v>0.85</v>
      </c>
      <c r="O67" s="289">
        <f>O63+Z12+Z11+H10</f>
        <v>1.7166999999999999</v>
      </c>
      <c r="P67" s="267" t="s">
        <v>63</v>
      </c>
      <c r="Q67" s="289">
        <f>Q63+AA12+AA11+H11</f>
        <v>0.91500000000000004</v>
      </c>
      <c r="R67" s="290">
        <f>R63+AB12+AB11+H10</f>
        <v>1.8288999999999997</v>
      </c>
      <c r="S67" s="267" t="s">
        <v>63</v>
      </c>
      <c r="T67" s="291">
        <f>T63+AC12+AC11+H11</f>
        <v>1.0308999999999999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3.4634999999999998</v>
      </c>
      <c r="J70" s="304" t="s">
        <v>63</v>
      </c>
      <c r="K70" s="305">
        <f>K66+K67</f>
        <v>1.4459</v>
      </c>
      <c r="L70" s="303">
        <f>L66+L67</f>
        <v>3.4554999999999998</v>
      </c>
      <c r="M70" s="304" t="s">
        <v>63</v>
      </c>
      <c r="N70" s="305">
        <f>N66+N67</f>
        <v>1.5190999999999999</v>
      </c>
      <c r="O70" s="303">
        <f>O66+O67</f>
        <v>3.5815999999999999</v>
      </c>
      <c r="P70" s="304" t="s">
        <v>63</v>
      </c>
      <c r="Q70" s="305">
        <f>Q66+Q67</f>
        <v>1.4830000000000001</v>
      </c>
      <c r="R70" s="303">
        <f>R66+R67</f>
        <v>3.806</v>
      </c>
      <c r="S70" s="304" t="s">
        <v>63</v>
      </c>
      <c r="T70" s="305">
        <f>T66+T67</f>
        <v>2.0335999999999999</v>
      </c>
    </row>
    <row r="71" spans="1:20" ht="14.25" customHeight="1" thickBot="1">
      <c r="A71" s="11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workbookViewId="0">
      <selection activeCell="H77" sqref="H77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2" customFormat="1" ht="14.2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1" s="2" customFormat="1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1" ht="14.25" customHeight="1" thickBot="1">
      <c r="A3" s="4" t="s">
        <v>1</v>
      </c>
      <c r="B3" s="5"/>
      <c r="C3" s="6"/>
      <c r="D3" s="7"/>
      <c r="E3" s="5" t="s">
        <v>2</v>
      </c>
      <c r="F3" s="7"/>
      <c r="G3" s="6" t="s">
        <v>3</v>
      </c>
      <c r="H3" s="7"/>
      <c r="I3" s="8" t="s">
        <v>78</v>
      </c>
      <c r="J3" s="9"/>
      <c r="K3" s="10"/>
      <c r="L3" s="8" t="s">
        <v>12</v>
      </c>
      <c r="M3" s="9"/>
      <c r="N3" s="10"/>
      <c r="O3" s="8" t="s">
        <v>79</v>
      </c>
      <c r="P3" s="9"/>
      <c r="Q3" s="10"/>
      <c r="R3" s="8" t="s">
        <v>13</v>
      </c>
      <c r="S3" s="9"/>
      <c r="T3" s="10"/>
    </row>
    <row r="4" spans="1:31" ht="14.25" customHeight="1">
      <c r="A4" s="11"/>
      <c r="B4" s="12"/>
      <c r="C4" s="13"/>
      <c r="D4" s="14"/>
      <c r="E4" s="12"/>
      <c r="F4" s="14"/>
      <c r="G4" s="13"/>
      <c r="H4" s="14"/>
      <c r="I4" s="15" t="s">
        <v>8</v>
      </c>
      <c r="J4" s="16" t="s">
        <v>9</v>
      </c>
      <c r="K4" s="17" t="s">
        <v>10</v>
      </c>
      <c r="L4" s="15" t="s">
        <v>8</v>
      </c>
      <c r="M4" s="16" t="s">
        <v>9</v>
      </c>
      <c r="N4" s="17" t="s">
        <v>10</v>
      </c>
      <c r="O4" s="15" t="s">
        <v>8</v>
      </c>
      <c r="P4" s="16" t="s">
        <v>9</v>
      </c>
      <c r="Q4" s="17" t="s">
        <v>10</v>
      </c>
      <c r="R4" s="15" t="s">
        <v>8</v>
      </c>
      <c r="S4" s="16" t="s">
        <v>9</v>
      </c>
      <c r="T4" s="17" t="s">
        <v>10</v>
      </c>
      <c r="V4" s="18" t="s">
        <v>11</v>
      </c>
      <c r="W4" s="19"/>
      <c r="X4" s="18" t="s">
        <v>12</v>
      </c>
      <c r="Y4" s="19"/>
      <c r="Z4" s="18" t="s">
        <v>13</v>
      </c>
      <c r="AA4" s="19"/>
      <c r="AB4" s="18" t="s">
        <v>14</v>
      </c>
      <c r="AC4" s="19"/>
    </row>
    <row r="5" spans="1:31" ht="14.25" customHeight="1" thickBot="1">
      <c r="A5" s="11"/>
      <c r="B5" s="20"/>
      <c r="C5" s="21"/>
      <c r="D5" s="22"/>
      <c r="E5" s="20"/>
      <c r="F5" s="22"/>
      <c r="G5" s="21"/>
      <c r="H5" s="22"/>
      <c r="I5" s="23" t="s">
        <v>15</v>
      </c>
      <c r="J5" s="24" t="s">
        <v>16</v>
      </c>
      <c r="K5" s="25" t="s">
        <v>17</v>
      </c>
      <c r="L5" s="26" t="s">
        <v>15</v>
      </c>
      <c r="M5" s="24" t="s">
        <v>16</v>
      </c>
      <c r="N5" s="27" t="s">
        <v>18</v>
      </c>
      <c r="O5" s="23" t="s">
        <v>15</v>
      </c>
      <c r="P5" s="24" t="s">
        <v>16</v>
      </c>
      <c r="Q5" s="25" t="s">
        <v>17</v>
      </c>
      <c r="R5" s="23" t="s">
        <v>15</v>
      </c>
      <c r="S5" s="24" t="s">
        <v>16</v>
      </c>
      <c r="T5" s="25" t="s">
        <v>17</v>
      </c>
    </row>
    <row r="6" spans="1:31" ht="14.25" customHeight="1">
      <c r="A6" s="11"/>
      <c r="B6" s="4" t="s">
        <v>19</v>
      </c>
      <c r="C6" s="28" t="s">
        <v>20</v>
      </c>
      <c r="D6" s="82">
        <v>110</v>
      </c>
      <c r="E6" s="322">
        <v>7</v>
      </c>
      <c r="F6" s="323"/>
      <c r="G6" s="32" t="s">
        <v>21</v>
      </c>
      <c r="H6" s="33">
        <f>[1]АРЭС!$E$10</f>
        <v>2.9000000000000001E-2</v>
      </c>
      <c r="I6" s="34"/>
      <c r="J6" s="35"/>
      <c r="K6" s="36"/>
      <c r="L6" s="37"/>
      <c r="M6" s="35"/>
      <c r="N6" s="38"/>
      <c r="O6" s="34"/>
      <c r="P6" s="35"/>
      <c r="Q6" s="36"/>
      <c r="R6" s="34"/>
      <c r="S6" s="38"/>
      <c r="T6" s="36"/>
      <c r="V6" s="39" t="s">
        <v>22</v>
      </c>
      <c r="W6" s="39" t="s">
        <v>23</v>
      </c>
      <c r="X6" s="39" t="s">
        <v>22</v>
      </c>
      <c r="Y6" s="39" t="s">
        <v>23</v>
      </c>
      <c r="Z6" s="39" t="s">
        <v>22</v>
      </c>
      <c r="AA6" s="39" t="s">
        <v>23</v>
      </c>
      <c r="AB6" s="39" t="s">
        <v>22</v>
      </c>
      <c r="AC6" s="39" t="s">
        <v>23</v>
      </c>
      <c r="AE6" s="40" t="s">
        <v>24</v>
      </c>
    </row>
    <row r="7" spans="1:31" ht="14.25" customHeight="1">
      <c r="A7" s="11"/>
      <c r="B7" s="11"/>
      <c r="C7" s="41"/>
      <c r="D7" s="42">
        <v>35</v>
      </c>
      <c r="E7" s="43"/>
      <c r="F7" s="44"/>
      <c r="G7" s="104" t="s">
        <v>25</v>
      </c>
      <c r="H7" s="324">
        <f>[1]АРЭС!$L$10</f>
        <v>0.13119999999999998</v>
      </c>
      <c r="I7" s="47"/>
      <c r="J7" s="51"/>
      <c r="K7" s="53"/>
      <c r="L7" s="50"/>
      <c r="M7" s="51"/>
      <c r="N7" s="52"/>
      <c r="O7" s="47"/>
      <c r="P7" s="51"/>
      <c r="Q7" s="53"/>
      <c r="R7" s="47"/>
      <c r="S7" s="52"/>
      <c r="T7" s="53"/>
      <c r="U7" s="39" t="s">
        <v>92</v>
      </c>
      <c r="V7" s="325">
        <f>IF(I7&gt;0,ROUND(I7*$I$56*$I$58*SQRT(3)/1000,2),J7)</f>
        <v>0</v>
      </c>
      <c r="W7" s="326">
        <f>IF(K7&gt;0,K7,ROUND(V7*$M$53,2))</f>
        <v>0</v>
      </c>
      <c r="X7" s="325">
        <f>IF(L7&gt;0,ROUND(L7*$L$56*$L$58*SQRT(3)/1000,2),M7)</f>
        <v>0</v>
      </c>
      <c r="Y7" s="326">
        <f>IF(N7&gt;0,N7,ROUND(X7*$M$53,2))</f>
        <v>0</v>
      </c>
      <c r="Z7" s="325">
        <f>IF(O7&gt;0,ROUND(O7*$O$56*$O$58*SQRT(3)/1000,2),P7)</f>
        <v>0</v>
      </c>
      <c r="AA7" s="326">
        <f>IF(Q7&gt;0,Q7,ROUND(Z7*$M$53,2))</f>
        <v>0</v>
      </c>
      <c r="AB7" s="325">
        <f>IF(R7&gt;0,ROUND(R7*$R$56*$R$58*SQRT(3)/1000,2),S7)</f>
        <v>0</v>
      </c>
      <c r="AC7" s="326">
        <f>IF(T7&gt;0,T7,ROUND(AB7*$M$53,2))</f>
        <v>0</v>
      </c>
    </row>
    <row r="8" spans="1:31" ht="14.25" customHeight="1" thickBot="1">
      <c r="A8" s="11"/>
      <c r="B8" s="11"/>
      <c r="C8" s="41"/>
      <c r="D8" s="55">
        <v>6</v>
      </c>
      <c r="E8" s="88"/>
      <c r="F8" s="89"/>
      <c r="G8" s="90"/>
      <c r="H8" s="91"/>
      <c r="I8" s="65"/>
      <c r="J8" s="61">
        <v>1.9790000000000001</v>
      </c>
      <c r="K8" s="327">
        <v>0.95699999999999996</v>
      </c>
      <c r="L8" s="328"/>
      <c r="M8" s="61">
        <v>2.056</v>
      </c>
      <c r="N8" s="327">
        <v>1.169</v>
      </c>
      <c r="O8" s="329"/>
      <c r="P8" s="61">
        <v>2.1</v>
      </c>
      <c r="Q8" s="327">
        <v>1.0489999999999999</v>
      </c>
      <c r="R8" s="329"/>
      <c r="S8" s="330">
        <v>2.1309999999999998</v>
      </c>
      <c r="T8" s="61">
        <v>0.96599999999999997</v>
      </c>
      <c r="U8" s="39" t="s">
        <v>93</v>
      </c>
      <c r="V8" s="325">
        <f>IF(I8&gt;0,ROUND(I8*$I$57*$K$58*SQRT(3)/1000,3),J8)</f>
        <v>1.9790000000000001</v>
      </c>
      <c r="W8" s="326">
        <f>IF(K8&gt;0,K8,ROUND(V8*$F$53,3))</f>
        <v>0.95699999999999996</v>
      </c>
      <c r="X8" s="325">
        <f>IF(L8&gt;0,ROUND(L8*$L$57*$N$58*SQRT(3)/1000,3),M8)</f>
        <v>2.056</v>
      </c>
      <c r="Y8" s="326">
        <f>IF(N8&gt;0,N8,ROUND(X8*$F$53,3))</f>
        <v>1.169</v>
      </c>
      <c r="Z8" s="325">
        <f>IF(O8&gt;0,ROUND(O8*$O$57*$Q$58*SQRT(3)/1000,3),P8)</f>
        <v>2.1</v>
      </c>
      <c r="AA8" s="326">
        <f>IF(Q8&gt;0,Q8,ROUND(Z8*$F$53,3))</f>
        <v>1.0489999999999999</v>
      </c>
      <c r="AB8" s="325">
        <f>IF(R8&gt;0,ROUND(R8*$R$57*$T$58*SQRT(3)/1000,3),S8)</f>
        <v>2.1309999999999998</v>
      </c>
      <c r="AC8" s="326">
        <f>IF(T8&gt;0,T8,ROUND(AB8*$F$53,3))</f>
        <v>0.96599999999999997</v>
      </c>
    </row>
    <row r="9" spans="1:31" ht="14.25" customHeight="1" thickBot="1">
      <c r="A9" s="11"/>
      <c r="B9" s="11"/>
      <c r="C9" s="69"/>
      <c r="D9" s="70" t="s">
        <v>26</v>
      </c>
      <c r="E9" s="331"/>
      <c r="F9" s="332"/>
      <c r="G9" s="332"/>
      <c r="H9" s="333"/>
      <c r="I9" s="79"/>
      <c r="J9" s="334"/>
      <c r="K9" s="335"/>
      <c r="L9" s="336"/>
      <c r="M9" s="334"/>
      <c r="N9" s="337"/>
      <c r="O9" s="338"/>
      <c r="P9" s="334"/>
      <c r="Q9" s="335"/>
      <c r="R9" s="338"/>
      <c r="S9" s="337"/>
      <c r="T9" s="334"/>
      <c r="U9" s="80"/>
      <c r="V9" s="81"/>
      <c r="W9" s="81"/>
      <c r="X9" s="81"/>
      <c r="Y9" s="81"/>
      <c r="Z9" s="81"/>
      <c r="AA9" s="81"/>
      <c r="AB9" s="81"/>
      <c r="AC9" s="81"/>
    </row>
    <row r="10" spans="1:31" ht="14.25" customHeight="1">
      <c r="A10" s="11"/>
      <c r="B10" s="11"/>
      <c r="C10" s="28" t="s">
        <v>94</v>
      </c>
      <c r="D10" s="82">
        <v>110</v>
      </c>
      <c r="E10" s="339">
        <v>7</v>
      </c>
      <c r="F10" s="340"/>
      <c r="G10" s="32" t="s">
        <v>21</v>
      </c>
      <c r="H10" s="33">
        <f>[1]АРЭС!$E$11</f>
        <v>2.1000000000000001E-2</v>
      </c>
      <c r="I10" s="34"/>
      <c r="J10" s="341"/>
      <c r="K10" s="235"/>
      <c r="L10" s="234"/>
      <c r="M10" s="341"/>
      <c r="N10" s="342"/>
      <c r="O10" s="233"/>
      <c r="P10" s="341"/>
      <c r="Q10" s="235"/>
      <c r="R10" s="233"/>
      <c r="S10" s="342"/>
      <c r="T10" s="341"/>
    </row>
    <row r="11" spans="1:31" ht="14.25" customHeight="1">
      <c r="A11" s="11"/>
      <c r="B11" s="11"/>
      <c r="C11" s="41"/>
      <c r="D11" s="42">
        <v>35</v>
      </c>
      <c r="E11" s="43"/>
      <c r="F11" s="44"/>
      <c r="G11" s="104" t="s">
        <v>25</v>
      </c>
      <c r="H11" s="324">
        <f>[1]АРЭС!$L$11</f>
        <v>0.11199999999999999</v>
      </c>
      <c r="I11" s="47"/>
      <c r="J11" s="343"/>
      <c r="K11" s="344"/>
      <c r="L11" s="345"/>
      <c r="M11" s="343"/>
      <c r="N11" s="346"/>
      <c r="O11" s="347"/>
      <c r="P11" s="343"/>
      <c r="Q11" s="344"/>
      <c r="R11" s="347"/>
      <c r="S11" s="346"/>
      <c r="T11" s="343"/>
      <c r="U11" s="39" t="s">
        <v>92</v>
      </c>
      <c r="V11" s="325">
        <f>IF(I11&gt;0,ROUND(I11*$K$56*$I$59*SQRT(3)/1000,2),J11)</f>
        <v>0</v>
      </c>
      <c r="W11" s="326">
        <f>IF(K11&gt;0,K11,ROUND(V11*$M$54,2))</f>
        <v>0</v>
      </c>
      <c r="X11" s="325">
        <f>IF(L11&gt;0,ROUND(L11*$N$56*$L$59*SQRT(3)/1000,2),M11)</f>
        <v>0</v>
      </c>
      <c r="Y11" s="326">
        <f>IF(N11&gt;0,N11,ROUND(X11*$M$54,2))</f>
        <v>0</v>
      </c>
      <c r="Z11" s="325">
        <f>IF(O11&gt;0,ROUND(O11*$Q$56*$O$59*SQRT(3)/1000,2),P11)</f>
        <v>0</v>
      </c>
      <c r="AA11" s="326">
        <f>IF(Q11&gt;0,Q11,ROUND(Z11*$M$54,2))</f>
        <v>0</v>
      </c>
      <c r="AB11" s="325">
        <f>IF(R11&gt;0,ROUND(R11*$T$56*$R$59*SQRT(3)/1000,2),S11)</f>
        <v>0</v>
      </c>
      <c r="AC11" s="326">
        <f>IF(T11&gt;0,T11,ROUND(AB11*$M$54,2))</f>
        <v>0</v>
      </c>
    </row>
    <row r="12" spans="1:31" ht="14.25" customHeight="1" thickBot="1">
      <c r="A12" s="11"/>
      <c r="B12" s="11"/>
      <c r="C12" s="41"/>
      <c r="D12" s="55">
        <v>6</v>
      </c>
      <c r="E12" s="88"/>
      <c r="F12" s="89"/>
      <c r="G12" s="90"/>
      <c r="H12" s="91"/>
      <c r="I12" s="65"/>
      <c r="J12" s="61">
        <v>1.837</v>
      </c>
      <c r="K12" s="327">
        <v>0.92200000000000004</v>
      </c>
      <c r="L12" s="328"/>
      <c r="M12" s="61">
        <v>1.915</v>
      </c>
      <c r="N12" s="330">
        <v>1</v>
      </c>
      <c r="O12" s="329"/>
      <c r="P12" s="61">
        <v>1.96</v>
      </c>
      <c r="Q12" s="327">
        <v>1.0449999999999999</v>
      </c>
      <c r="R12" s="329"/>
      <c r="S12" s="330">
        <v>2.081</v>
      </c>
      <c r="T12" s="61">
        <v>1.0660000000000001</v>
      </c>
      <c r="U12" s="39" t="s">
        <v>93</v>
      </c>
      <c r="V12" s="325">
        <f>IF(I12&gt;0,ROUND(I12*$K$57*$K$59*SQRT(3)/1000,3),J12)</f>
        <v>1.837</v>
      </c>
      <c r="W12" s="326">
        <f>IF(K12&gt;0,K12,ROUND(V12*$F$54,3))</f>
        <v>0.92200000000000004</v>
      </c>
      <c r="X12" s="325">
        <f>IF(L12&gt;0,ROUND(L12*$N$57*$N$59*SQRT(3)/1000,3),M12)</f>
        <v>1.915</v>
      </c>
      <c r="Y12" s="326">
        <f>IF(N12&gt;0,N12,ROUND(X12*$F$54,3))</f>
        <v>1</v>
      </c>
      <c r="Z12" s="325">
        <f>IF(O12&gt;0,ROUND(O12*$Q$57*$Q$59*SQRT(3)/1000,3),P12)</f>
        <v>1.96</v>
      </c>
      <c r="AA12" s="326">
        <f>IF(Q12&gt;0,Q12,ROUND(Z12*$F$54,3))</f>
        <v>1.0449999999999999</v>
      </c>
      <c r="AB12" s="325">
        <f>IF(R12&gt;0,ROUND(R12*$T$57*$T$59*SQRT(3)/1000,3),S12)</f>
        <v>2.081</v>
      </c>
      <c r="AC12" s="326">
        <f>IF(T12&gt;0,T12,ROUND(AB12*$F$54,3))</f>
        <v>1.0660000000000001</v>
      </c>
    </row>
    <row r="13" spans="1:31" ht="14.25" customHeight="1" thickBot="1">
      <c r="A13" s="11"/>
      <c r="B13" s="11"/>
      <c r="C13" s="69"/>
      <c r="D13" s="70" t="s">
        <v>26</v>
      </c>
      <c r="E13" s="331"/>
      <c r="F13" s="332"/>
      <c r="G13" s="332"/>
      <c r="H13" s="333"/>
      <c r="I13" s="79"/>
      <c r="J13" s="334"/>
      <c r="K13" s="335"/>
      <c r="L13" s="336"/>
      <c r="M13" s="334"/>
      <c r="N13" s="337"/>
      <c r="O13" s="338"/>
      <c r="P13" s="334"/>
      <c r="Q13" s="335"/>
      <c r="R13" s="338"/>
      <c r="S13" s="337"/>
      <c r="T13" s="334"/>
    </row>
    <row r="14" spans="1:31" ht="14.25" customHeight="1">
      <c r="A14" s="11"/>
      <c r="B14" s="11"/>
      <c r="C14" s="28" t="s">
        <v>32</v>
      </c>
      <c r="D14" s="82"/>
      <c r="E14" s="92"/>
      <c r="F14" s="93"/>
      <c r="G14" s="32" t="s">
        <v>21</v>
      </c>
      <c r="H14" s="94"/>
      <c r="I14" s="100"/>
      <c r="J14" s="348"/>
      <c r="K14" s="349"/>
      <c r="L14" s="350"/>
      <c r="M14" s="348"/>
      <c r="N14" s="351"/>
      <c r="O14" s="352"/>
      <c r="P14" s="348"/>
      <c r="Q14" s="349"/>
      <c r="R14" s="352"/>
      <c r="S14" s="351"/>
      <c r="T14" s="348"/>
    </row>
    <row r="15" spans="1:31" ht="14.25" customHeight="1">
      <c r="A15" s="11"/>
      <c r="B15" s="11"/>
      <c r="C15" s="41"/>
      <c r="D15" s="42"/>
      <c r="E15" s="102"/>
      <c r="F15" s="103"/>
      <c r="G15" s="104" t="s">
        <v>25</v>
      </c>
      <c r="H15" s="105"/>
      <c r="I15" s="111"/>
      <c r="J15" s="354"/>
      <c r="K15" s="355"/>
      <c r="L15" s="356"/>
      <c r="M15" s="354"/>
      <c r="N15" s="357"/>
      <c r="O15" s="358"/>
      <c r="P15" s="354"/>
      <c r="Q15" s="355"/>
      <c r="R15" s="358"/>
      <c r="S15" s="357"/>
      <c r="T15" s="354"/>
    </row>
    <row r="16" spans="1:31" ht="14.25" customHeight="1" thickBot="1">
      <c r="A16" s="11"/>
      <c r="B16" s="11"/>
      <c r="C16" s="41"/>
      <c r="D16" s="55"/>
      <c r="E16" s="113"/>
      <c r="F16" s="114"/>
      <c r="G16" s="90"/>
      <c r="H16" s="91"/>
      <c r="I16" s="120"/>
      <c r="J16" s="359"/>
      <c r="K16" s="360"/>
      <c r="L16" s="361"/>
      <c r="M16" s="362"/>
      <c r="N16" s="363"/>
      <c r="O16" s="364"/>
      <c r="P16" s="359"/>
      <c r="Q16" s="360"/>
      <c r="R16" s="364"/>
      <c r="S16" s="365"/>
      <c r="T16" s="359"/>
    </row>
    <row r="17" spans="1:20" ht="14.25" customHeight="1" thickBot="1">
      <c r="A17" s="11"/>
      <c r="B17" s="11"/>
      <c r="C17" s="69"/>
      <c r="D17" s="70" t="s">
        <v>26</v>
      </c>
      <c r="E17" s="121"/>
      <c r="F17" s="122"/>
      <c r="G17" s="122"/>
      <c r="H17" s="123"/>
      <c r="I17" s="129"/>
      <c r="J17" s="366"/>
      <c r="K17" s="367"/>
      <c r="L17" s="368"/>
      <c r="M17" s="366"/>
      <c r="N17" s="369"/>
      <c r="O17" s="370"/>
      <c r="P17" s="366"/>
      <c r="Q17" s="367"/>
      <c r="R17" s="370"/>
      <c r="S17" s="369"/>
      <c r="T17" s="366"/>
    </row>
    <row r="18" spans="1:20" ht="14.25" customHeight="1">
      <c r="A18" s="11"/>
      <c r="B18" s="11"/>
      <c r="C18" s="28" t="s">
        <v>32</v>
      </c>
      <c r="D18" s="82"/>
      <c r="E18" s="92"/>
      <c r="F18" s="93"/>
      <c r="G18" s="32" t="s">
        <v>21</v>
      </c>
      <c r="H18" s="94"/>
      <c r="I18" s="100"/>
      <c r="J18" s="348"/>
      <c r="K18" s="349"/>
      <c r="L18" s="350"/>
      <c r="M18" s="348"/>
      <c r="N18" s="351"/>
      <c r="O18" s="352"/>
      <c r="P18" s="348"/>
      <c r="Q18" s="349"/>
      <c r="R18" s="352"/>
      <c r="S18" s="351"/>
      <c r="T18" s="348"/>
    </row>
    <row r="19" spans="1:20" ht="14.25" customHeight="1">
      <c r="A19" s="11"/>
      <c r="B19" s="11"/>
      <c r="C19" s="41"/>
      <c r="D19" s="42"/>
      <c r="E19" s="102"/>
      <c r="F19" s="103"/>
      <c r="G19" s="104" t="s">
        <v>25</v>
      </c>
      <c r="H19" s="105"/>
      <c r="I19" s="111"/>
      <c r="J19" s="354"/>
      <c r="K19" s="355"/>
      <c r="L19" s="356"/>
      <c r="M19" s="354"/>
      <c r="N19" s="357"/>
      <c r="O19" s="358"/>
      <c r="P19" s="354"/>
      <c r="Q19" s="355"/>
      <c r="R19" s="358"/>
      <c r="S19" s="357"/>
      <c r="T19" s="354"/>
    </row>
    <row r="20" spans="1:20" ht="14.25" customHeight="1" thickBot="1">
      <c r="A20" s="11"/>
      <c r="B20" s="11"/>
      <c r="C20" s="41"/>
      <c r="D20" s="55"/>
      <c r="E20" s="113"/>
      <c r="F20" s="114"/>
      <c r="G20" s="90"/>
      <c r="H20" s="91"/>
      <c r="I20" s="120"/>
      <c r="J20" s="359"/>
      <c r="K20" s="360"/>
      <c r="L20" s="361"/>
      <c r="M20" s="359"/>
      <c r="N20" s="365"/>
      <c r="O20" s="364"/>
      <c r="P20" s="359"/>
      <c r="Q20" s="360"/>
      <c r="R20" s="364"/>
      <c r="S20" s="365"/>
      <c r="T20" s="359"/>
    </row>
    <row r="21" spans="1:20" ht="14.25" customHeight="1" thickBot="1">
      <c r="A21" s="11"/>
      <c r="B21" s="11"/>
      <c r="C21" s="69"/>
      <c r="D21" s="70" t="s">
        <v>26</v>
      </c>
      <c r="E21" s="121"/>
      <c r="F21" s="122"/>
      <c r="G21" s="122"/>
      <c r="H21" s="123"/>
      <c r="I21" s="129"/>
      <c r="J21" s="366"/>
      <c r="K21" s="367"/>
      <c r="L21" s="368"/>
      <c r="M21" s="366"/>
      <c r="N21" s="369"/>
      <c r="O21" s="370"/>
      <c r="P21" s="366"/>
      <c r="Q21" s="367"/>
      <c r="R21" s="370"/>
      <c r="S21" s="369"/>
      <c r="T21" s="366"/>
    </row>
    <row r="22" spans="1:20" ht="14.25" customHeight="1">
      <c r="A22" s="11"/>
      <c r="B22" s="11"/>
      <c r="C22" s="130" t="s">
        <v>33</v>
      </c>
      <c r="D22" s="131" t="s">
        <v>34</v>
      </c>
      <c r="E22" s="132"/>
      <c r="F22" s="94"/>
      <c r="G22" s="133"/>
      <c r="H22" s="94"/>
      <c r="I22" s="100"/>
      <c r="J22" s="348"/>
      <c r="K22" s="349"/>
      <c r="L22" s="350"/>
      <c r="M22" s="348"/>
      <c r="N22" s="351"/>
      <c r="O22" s="352"/>
      <c r="P22" s="348"/>
      <c r="Q22" s="349"/>
      <c r="R22" s="352"/>
      <c r="S22" s="351"/>
      <c r="T22" s="348"/>
    </row>
    <row r="23" spans="1:20" ht="14.25" customHeight="1">
      <c r="A23" s="11"/>
      <c r="B23" s="11"/>
      <c r="C23" s="134"/>
      <c r="D23" s="135" t="s">
        <v>35</v>
      </c>
      <c r="E23" s="136"/>
      <c r="F23" s="105"/>
      <c r="G23" s="137"/>
      <c r="H23" s="105"/>
      <c r="I23" s="143"/>
      <c r="J23" s="371"/>
      <c r="K23" s="372"/>
      <c r="L23" s="373"/>
      <c r="M23" s="371"/>
      <c r="N23" s="374"/>
      <c r="O23" s="375"/>
      <c r="P23" s="371"/>
      <c r="Q23" s="372"/>
      <c r="R23" s="375"/>
      <c r="S23" s="374"/>
      <c r="T23" s="371"/>
    </row>
    <row r="24" spans="1:20" ht="14.25" customHeight="1" thickBot="1">
      <c r="A24" s="11"/>
      <c r="B24" s="144"/>
      <c r="C24" s="145"/>
      <c r="D24" s="146" t="s">
        <v>36</v>
      </c>
      <c r="E24" s="147"/>
      <c r="F24" s="91"/>
      <c r="G24" s="90"/>
      <c r="H24" s="91"/>
      <c r="I24" s="152"/>
      <c r="J24" s="149">
        <f>J8+J12</f>
        <v>3.8159999999999998</v>
      </c>
      <c r="K24" s="149">
        <f>K8+K12</f>
        <v>1.879</v>
      </c>
      <c r="L24" s="376"/>
      <c r="M24" s="149">
        <f>M8+M12</f>
        <v>3.9710000000000001</v>
      </c>
      <c r="N24" s="149">
        <f>N8+N12</f>
        <v>2.169</v>
      </c>
      <c r="O24" s="377"/>
      <c r="P24" s="149">
        <f>P8+P12</f>
        <v>4.0600000000000005</v>
      </c>
      <c r="Q24" s="149">
        <f>Q8+Q12</f>
        <v>2.0939999999999999</v>
      </c>
      <c r="R24" s="377"/>
      <c r="S24" s="378">
        <f>S8+S12</f>
        <v>4.2119999999999997</v>
      </c>
      <c r="T24" s="149">
        <f>T8+T12</f>
        <v>2.032</v>
      </c>
    </row>
    <row r="25" spans="1:20" ht="14.25" customHeight="1">
      <c r="A25" s="11"/>
      <c r="B25" s="4" t="s">
        <v>37</v>
      </c>
      <c r="C25" s="5" t="s">
        <v>38</v>
      </c>
      <c r="D25" s="7"/>
      <c r="E25" s="92" t="s">
        <v>39</v>
      </c>
      <c r="F25" s="154"/>
      <c r="G25" s="155" t="s">
        <v>40</v>
      </c>
      <c r="H25" s="93"/>
      <c r="I25" s="15" t="s">
        <v>8</v>
      </c>
      <c r="J25" s="16" t="s">
        <v>9</v>
      </c>
      <c r="K25" s="17" t="s">
        <v>10</v>
      </c>
      <c r="L25" s="15" t="s">
        <v>8</v>
      </c>
      <c r="M25" s="16" t="s">
        <v>9</v>
      </c>
      <c r="N25" s="17" t="s">
        <v>10</v>
      </c>
      <c r="O25" s="15" t="s">
        <v>8</v>
      </c>
      <c r="P25" s="16" t="s">
        <v>9</v>
      </c>
      <c r="Q25" s="17" t="s">
        <v>10</v>
      </c>
      <c r="R25" s="15" t="s">
        <v>8</v>
      </c>
      <c r="S25" s="16" t="s">
        <v>9</v>
      </c>
      <c r="T25" s="17" t="s">
        <v>10</v>
      </c>
    </row>
    <row r="26" spans="1:20" ht="14.25" customHeight="1" thickBot="1">
      <c r="A26" s="11"/>
      <c r="B26" s="11"/>
      <c r="C26" s="20"/>
      <c r="D26" s="22"/>
      <c r="E26" s="152" t="s">
        <v>41</v>
      </c>
      <c r="F26" s="151" t="s">
        <v>42</v>
      </c>
      <c r="G26" s="151" t="s">
        <v>41</v>
      </c>
      <c r="H26" s="153" t="s">
        <v>42</v>
      </c>
      <c r="I26" s="23" t="s">
        <v>15</v>
      </c>
      <c r="J26" s="24" t="s">
        <v>16</v>
      </c>
      <c r="K26" s="25" t="s">
        <v>17</v>
      </c>
      <c r="L26" s="23" t="s">
        <v>15</v>
      </c>
      <c r="M26" s="24" t="s">
        <v>16</v>
      </c>
      <c r="N26" s="25" t="s">
        <v>17</v>
      </c>
      <c r="O26" s="23" t="s">
        <v>15</v>
      </c>
      <c r="P26" s="24" t="s">
        <v>16</v>
      </c>
      <c r="Q26" s="25" t="s">
        <v>17</v>
      </c>
      <c r="R26" s="23" t="s">
        <v>15</v>
      </c>
      <c r="S26" s="24" t="s">
        <v>16</v>
      </c>
      <c r="T26" s="25" t="s">
        <v>17</v>
      </c>
    </row>
    <row r="27" spans="1:20" ht="14.25" customHeight="1">
      <c r="A27" s="11"/>
      <c r="B27" s="11"/>
      <c r="C27" s="156" t="s">
        <v>96</v>
      </c>
      <c r="D27" s="157"/>
      <c r="E27" s="379"/>
      <c r="F27" s="139"/>
      <c r="G27" s="139"/>
      <c r="H27" s="142"/>
      <c r="I27" s="161"/>
      <c r="J27" s="162">
        <v>0</v>
      </c>
      <c r="K27" s="163"/>
      <c r="L27" s="164"/>
      <c r="M27" s="162">
        <v>0</v>
      </c>
      <c r="N27" s="165"/>
      <c r="O27" s="161"/>
      <c r="P27" s="162">
        <v>0</v>
      </c>
      <c r="Q27" s="163"/>
      <c r="R27" s="161"/>
      <c r="S27" s="165">
        <v>0</v>
      </c>
      <c r="T27" s="163"/>
    </row>
    <row r="28" spans="1:20" ht="14.25" customHeight="1">
      <c r="A28" s="11"/>
      <c r="B28" s="11"/>
      <c r="C28" s="166" t="s">
        <v>97</v>
      </c>
      <c r="D28" s="167"/>
      <c r="E28" s="109"/>
      <c r="F28" s="107"/>
      <c r="G28" s="107"/>
      <c r="H28" s="110"/>
      <c r="I28" s="47"/>
      <c r="J28" s="51">
        <v>0</v>
      </c>
      <c r="K28" s="53"/>
      <c r="L28" s="50"/>
      <c r="M28" s="51">
        <v>0</v>
      </c>
      <c r="N28" s="52"/>
      <c r="O28" s="47"/>
      <c r="P28" s="51">
        <v>0</v>
      </c>
      <c r="Q28" s="53"/>
      <c r="R28" s="47"/>
      <c r="S28" s="52">
        <v>0</v>
      </c>
      <c r="T28" s="53"/>
    </row>
    <row r="29" spans="1:20" ht="14.25" customHeight="1">
      <c r="A29" s="11"/>
      <c r="B29" s="11"/>
      <c r="C29" s="166" t="s">
        <v>98</v>
      </c>
      <c r="D29" s="167"/>
      <c r="E29" s="168">
        <v>49.1</v>
      </c>
      <c r="F29" s="169">
        <v>15</v>
      </c>
      <c r="G29" s="169"/>
      <c r="H29" s="170"/>
      <c r="I29" s="47"/>
      <c r="J29" s="51">
        <v>4.7E-2</v>
      </c>
      <c r="K29" s="53"/>
      <c r="L29" s="50"/>
      <c r="M29" s="51">
        <v>0.05</v>
      </c>
      <c r="N29" s="52"/>
      <c r="O29" s="47"/>
      <c r="P29" s="51">
        <v>5.1999999999999998E-2</v>
      </c>
      <c r="Q29" s="53"/>
      <c r="R29" s="47"/>
      <c r="S29" s="52">
        <v>5.3999999999999999E-2</v>
      </c>
      <c r="T29" s="53"/>
    </row>
    <row r="30" spans="1:20" ht="14.25" customHeight="1">
      <c r="A30" s="11"/>
      <c r="B30" s="11"/>
      <c r="C30" s="166" t="s">
        <v>99</v>
      </c>
      <c r="D30" s="167"/>
      <c r="E30" s="168">
        <v>49.1</v>
      </c>
      <c r="F30" s="169">
        <v>15</v>
      </c>
      <c r="G30" s="169"/>
      <c r="H30" s="170"/>
      <c r="I30" s="47"/>
      <c r="J30" s="51">
        <v>0</v>
      </c>
      <c r="K30" s="53"/>
      <c r="L30" s="50"/>
      <c r="M30" s="51">
        <v>0</v>
      </c>
      <c r="N30" s="52"/>
      <c r="O30" s="47"/>
      <c r="P30" s="51">
        <v>0</v>
      </c>
      <c r="Q30" s="53"/>
      <c r="R30" s="47"/>
      <c r="S30" s="52">
        <v>0</v>
      </c>
      <c r="T30" s="53"/>
    </row>
    <row r="31" spans="1:20" ht="14.25" customHeight="1">
      <c r="A31" s="11"/>
      <c r="B31" s="11"/>
      <c r="C31" s="166" t="s">
        <v>100</v>
      </c>
      <c r="D31" s="167"/>
      <c r="E31" s="168">
        <v>49.1</v>
      </c>
      <c r="F31" s="169">
        <v>15</v>
      </c>
      <c r="G31" s="169"/>
      <c r="H31" s="170"/>
      <c r="I31" s="47"/>
      <c r="J31" s="51">
        <v>0.20699999999999999</v>
      </c>
      <c r="K31" s="53"/>
      <c r="L31" s="50"/>
      <c r="M31" s="51">
        <v>0.16200000000000001</v>
      </c>
      <c r="N31" s="52"/>
      <c r="O31" s="47"/>
      <c r="P31" s="51">
        <v>0.183</v>
      </c>
      <c r="Q31" s="53"/>
      <c r="R31" s="47"/>
      <c r="S31" s="52">
        <v>6.5000000000000002E-2</v>
      </c>
      <c r="T31" s="53"/>
    </row>
    <row r="32" spans="1:20" ht="14.25" customHeight="1">
      <c r="A32" s="11"/>
      <c r="B32" s="11"/>
      <c r="C32" s="166" t="s">
        <v>101</v>
      </c>
      <c r="D32" s="167"/>
      <c r="E32" s="168"/>
      <c r="F32" s="169"/>
      <c r="G32" s="169"/>
      <c r="H32" s="170"/>
      <c r="I32" s="47"/>
      <c r="J32" s="51">
        <v>0.41099999999999998</v>
      </c>
      <c r="K32" s="53"/>
      <c r="L32" s="50"/>
      <c r="M32" s="51">
        <v>0.373</v>
      </c>
      <c r="N32" s="52"/>
      <c r="O32" s="47"/>
      <c r="P32" s="51">
        <v>0.23300000000000001</v>
      </c>
      <c r="Q32" s="53"/>
      <c r="R32" s="47"/>
      <c r="S32" s="52">
        <v>0.27500000000000002</v>
      </c>
      <c r="T32" s="53"/>
    </row>
    <row r="33" spans="1:20" ht="14.25" customHeight="1">
      <c r="A33" s="11"/>
      <c r="B33" s="11"/>
      <c r="C33" s="166" t="s">
        <v>102</v>
      </c>
      <c r="D33" s="167"/>
      <c r="E33" s="168"/>
      <c r="F33" s="169"/>
      <c r="G33" s="169"/>
      <c r="H33" s="170"/>
      <c r="I33" s="47"/>
      <c r="J33" s="51">
        <v>3.6000000000000002E-4</v>
      </c>
      <c r="K33" s="53"/>
      <c r="L33" s="50"/>
      <c r="M33" s="51">
        <v>0</v>
      </c>
      <c r="N33" s="52"/>
      <c r="O33" s="47"/>
      <c r="P33" s="51">
        <v>0</v>
      </c>
      <c r="Q33" s="53"/>
      <c r="R33" s="47"/>
      <c r="S33" s="52">
        <v>3.6000000000000002E-4</v>
      </c>
      <c r="T33" s="53"/>
    </row>
    <row r="34" spans="1:20" s="181" customFormat="1" ht="14.25" customHeight="1">
      <c r="A34" s="11"/>
      <c r="B34" s="11"/>
      <c r="C34" s="171" t="s">
        <v>103</v>
      </c>
      <c r="D34" s="172"/>
      <c r="E34" s="173">
        <v>49.1</v>
      </c>
      <c r="F34" s="174">
        <v>15</v>
      </c>
      <c r="G34" s="174"/>
      <c r="H34" s="175"/>
      <c r="I34" s="176"/>
      <c r="J34" s="177">
        <v>0</v>
      </c>
      <c r="K34" s="178"/>
      <c r="L34" s="179"/>
      <c r="M34" s="177">
        <v>0</v>
      </c>
      <c r="N34" s="180"/>
      <c r="O34" s="176"/>
      <c r="P34" s="177">
        <v>0</v>
      </c>
      <c r="Q34" s="178"/>
      <c r="R34" s="176"/>
      <c r="S34" s="180">
        <v>0</v>
      </c>
      <c r="T34" s="383"/>
    </row>
    <row r="35" spans="1:20" s="181" customFormat="1" ht="14.25" customHeight="1">
      <c r="A35" s="11"/>
      <c r="B35" s="11"/>
      <c r="C35" s="171" t="s">
        <v>104</v>
      </c>
      <c r="D35" s="172"/>
      <c r="E35" s="173"/>
      <c r="F35" s="174"/>
      <c r="G35" s="174"/>
      <c r="H35" s="175"/>
      <c r="I35" s="176"/>
      <c r="J35" s="382">
        <v>1.7909999999999999</v>
      </c>
      <c r="K35" s="382"/>
      <c r="L35" s="382"/>
      <c r="M35" s="382">
        <v>1.7450000000000001</v>
      </c>
      <c r="N35" s="382"/>
      <c r="O35" s="382"/>
      <c r="P35" s="382">
        <v>1.6080000000000001</v>
      </c>
      <c r="Q35" s="382"/>
      <c r="R35" s="382"/>
      <c r="S35" s="382">
        <v>1.405</v>
      </c>
      <c r="T35" s="383"/>
    </row>
    <row r="36" spans="1:20" ht="14.25" customHeight="1">
      <c r="A36" s="11"/>
      <c r="B36" s="11"/>
      <c r="C36" s="166" t="s">
        <v>105</v>
      </c>
      <c r="D36" s="384"/>
      <c r="E36" s="168">
        <v>49.1</v>
      </c>
      <c r="F36" s="169">
        <v>15</v>
      </c>
      <c r="G36" s="169"/>
      <c r="H36" s="170"/>
      <c r="I36" s="47"/>
      <c r="J36" s="51">
        <v>0.06</v>
      </c>
      <c r="K36" s="53"/>
      <c r="L36" s="50"/>
      <c r="M36" s="51">
        <v>6.5000000000000002E-2</v>
      </c>
      <c r="N36" s="52"/>
      <c r="O36" s="47"/>
      <c r="P36" s="51">
        <v>6.9000000000000006E-2</v>
      </c>
      <c r="Q36" s="53"/>
      <c r="R36" s="47"/>
      <c r="S36" s="52">
        <v>6.8000000000000005E-2</v>
      </c>
      <c r="T36" s="412"/>
    </row>
    <row r="37" spans="1:20" ht="14.25" customHeight="1">
      <c r="A37" s="11"/>
      <c r="B37" s="11"/>
      <c r="C37" s="166" t="s">
        <v>106</v>
      </c>
      <c r="D37" s="167"/>
      <c r="E37" s="168">
        <v>49.1</v>
      </c>
      <c r="F37" s="169">
        <v>15</v>
      </c>
      <c r="G37" s="169"/>
      <c r="H37" s="170"/>
      <c r="I37" s="47"/>
      <c r="J37" s="51">
        <v>0.28899999999999998</v>
      </c>
      <c r="K37" s="53"/>
      <c r="L37" s="50"/>
      <c r="M37" s="51">
        <v>0.53700000000000003</v>
      </c>
      <c r="N37" s="52"/>
      <c r="O37" s="47"/>
      <c r="P37" s="51">
        <v>0.42</v>
      </c>
      <c r="Q37" s="53"/>
      <c r="R37" s="47"/>
      <c r="S37" s="52">
        <v>0.44500000000000001</v>
      </c>
      <c r="T37" s="412"/>
    </row>
    <row r="38" spans="1:20" s="181" customFormat="1" ht="14.25" customHeight="1">
      <c r="A38" s="11"/>
      <c r="B38" s="11"/>
      <c r="C38" s="171" t="s">
        <v>107</v>
      </c>
      <c r="D38" s="172"/>
      <c r="E38" s="173"/>
      <c r="F38" s="174"/>
      <c r="G38" s="174"/>
      <c r="H38" s="175"/>
      <c r="I38" s="176"/>
      <c r="J38" s="382">
        <v>1.0289999999999999</v>
      </c>
      <c r="K38" s="382"/>
      <c r="L38" s="382"/>
      <c r="M38" s="382">
        <v>1.0589999999999999</v>
      </c>
      <c r="N38" s="382"/>
      <c r="O38" s="382"/>
      <c r="P38" s="382">
        <v>0.97499999999999998</v>
      </c>
      <c r="Q38" s="382"/>
      <c r="R38" s="382"/>
      <c r="S38" s="382">
        <v>0.89</v>
      </c>
      <c r="T38" s="383"/>
    </row>
    <row r="39" spans="1:20" s="181" customFormat="1" ht="14.25" customHeight="1">
      <c r="A39" s="11"/>
      <c r="B39" s="11"/>
      <c r="C39" s="171" t="s">
        <v>108</v>
      </c>
      <c r="D39" s="385"/>
      <c r="E39" s="173">
        <v>49.1</v>
      </c>
      <c r="F39" s="174">
        <v>15</v>
      </c>
      <c r="G39" s="174"/>
      <c r="H39" s="175"/>
      <c r="I39" s="176"/>
      <c r="J39" s="177">
        <v>3.0000000000000001E-3</v>
      </c>
      <c r="K39" s="178"/>
      <c r="L39" s="179"/>
      <c r="M39" s="177">
        <v>3.0000000000000001E-3</v>
      </c>
      <c r="N39" s="180"/>
      <c r="O39" s="176"/>
      <c r="P39" s="177">
        <v>3.0000000000000001E-3</v>
      </c>
      <c r="Q39" s="178"/>
      <c r="R39" s="176"/>
      <c r="S39" s="180">
        <v>3.0000000000000001E-3</v>
      </c>
      <c r="T39" s="413"/>
    </row>
    <row r="40" spans="1:20" s="181" customFormat="1" ht="14.25" customHeight="1">
      <c r="A40" s="11"/>
      <c r="B40" s="11"/>
      <c r="C40" s="171" t="s">
        <v>109</v>
      </c>
      <c r="D40" s="172"/>
      <c r="E40" s="179"/>
      <c r="F40" s="174"/>
      <c r="G40" s="174"/>
      <c r="H40" s="175"/>
      <c r="I40" s="176"/>
      <c r="J40" s="177">
        <v>0.10299999999999999</v>
      </c>
      <c r="K40" s="178"/>
      <c r="L40" s="179"/>
      <c r="M40" s="177">
        <v>0.218</v>
      </c>
      <c r="N40" s="180"/>
      <c r="O40" s="176"/>
      <c r="P40" s="177">
        <v>0.443</v>
      </c>
      <c r="Q40" s="178"/>
      <c r="R40" s="176"/>
      <c r="S40" s="180">
        <v>0.47099999999999997</v>
      </c>
      <c r="T40" s="178"/>
    </row>
    <row r="41" spans="1:20" ht="14.25" customHeight="1">
      <c r="A41" s="11"/>
      <c r="B41" s="11"/>
      <c r="C41" s="386" t="s">
        <v>110</v>
      </c>
      <c r="D41" s="387"/>
      <c r="E41" s="168">
        <v>49.1</v>
      </c>
      <c r="F41" s="169">
        <v>15</v>
      </c>
      <c r="G41" s="169"/>
      <c r="H41" s="170"/>
      <c r="I41" s="47"/>
      <c r="J41" s="51">
        <v>6.7000000000000004E-2</v>
      </c>
      <c r="K41" s="53"/>
      <c r="L41" s="50"/>
      <c r="M41" s="51">
        <v>6.2E-2</v>
      </c>
      <c r="N41" s="52"/>
      <c r="O41" s="47"/>
      <c r="P41" s="51">
        <v>5.6000000000000001E-2</v>
      </c>
      <c r="Q41" s="53"/>
      <c r="R41" s="47"/>
      <c r="S41" s="52">
        <v>5.5E-2</v>
      </c>
      <c r="T41" s="53"/>
    </row>
    <row r="42" spans="1:20" ht="14.25" customHeight="1">
      <c r="A42" s="11"/>
      <c r="B42" s="11"/>
      <c r="C42" s="166" t="s">
        <v>111</v>
      </c>
      <c r="D42" s="167"/>
      <c r="E42" s="168"/>
      <c r="F42" s="169"/>
      <c r="G42" s="169"/>
      <c r="H42" s="170"/>
      <c r="I42" s="47"/>
      <c r="J42" s="51">
        <v>0.29499999999999998</v>
      </c>
      <c r="K42" s="53"/>
      <c r="L42" s="50"/>
      <c r="M42" s="51">
        <v>0.307</v>
      </c>
      <c r="N42" s="52"/>
      <c r="O42" s="47"/>
      <c r="P42" s="51">
        <v>0.29699999999999999</v>
      </c>
      <c r="Q42" s="53"/>
      <c r="R42" s="47"/>
      <c r="S42" s="52">
        <v>0.28000000000000003</v>
      </c>
      <c r="T42" s="53"/>
    </row>
    <row r="43" spans="1:20" ht="14.25" customHeight="1">
      <c r="A43" s="11"/>
      <c r="B43" s="11"/>
      <c r="C43" s="166" t="s">
        <v>112</v>
      </c>
      <c r="D43" s="167"/>
      <c r="E43" s="168">
        <v>49.1</v>
      </c>
      <c r="F43" s="169">
        <v>15</v>
      </c>
      <c r="G43" s="169"/>
      <c r="H43" s="170"/>
      <c r="I43" s="47"/>
      <c r="J43" s="51">
        <v>4.1000000000000002E-2</v>
      </c>
      <c r="K43" s="53"/>
      <c r="L43" s="50"/>
      <c r="M43" s="51">
        <v>4.1000000000000002E-2</v>
      </c>
      <c r="N43" s="52"/>
      <c r="O43" s="47"/>
      <c r="P43" s="51">
        <v>4.1000000000000002E-2</v>
      </c>
      <c r="Q43" s="53"/>
      <c r="R43" s="47"/>
      <c r="S43" s="52">
        <v>4.1000000000000002E-2</v>
      </c>
      <c r="T43" s="53"/>
    </row>
    <row r="44" spans="1:20" ht="14.25" customHeight="1">
      <c r="A44" s="11"/>
      <c r="B44" s="11"/>
      <c r="C44" s="166" t="s">
        <v>113</v>
      </c>
      <c r="D44" s="167"/>
      <c r="E44" s="168">
        <v>49.1</v>
      </c>
      <c r="F44" s="169">
        <v>15</v>
      </c>
      <c r="G44" s="169"/>
      <c r="H44" s="170"/>
      <c r="I44" s="47"/>
      <c r="J44" s="51">
        <v>0.17899999999999999</v>
      </c>
      <c r="K44" s="53"/>
      <c r="L44" s="50"/>
      <c r="M44" s="51">
        <v>0.20200000000000001</v>
      </c>
      <c r="N44" s="52"/>
      <c r="O44" s="47"/>
      <c r="P44" s="51">
        <v>0.16800000000000001</v>
      </c>
      <c r="Q44" s="53"/>
      <c r="R44" s="47"/>
      <c r="S44" s="52">
        <v>0.156</v>
      </c>
      <c r="T44" s="53"/>
    </row>
    <row r="45" spans="1:20" ht="14.25" customHeight="1">
      <c r="A45" s="11"/>
      <c r="B45" s="11"/>
      <c r="C45" s="102"/>
      <c r="D45" s="103"/>
      <c r="E45" s="109"/>
      <c r="F45" s="107"/>
      <c r="G45" s="107"/>
      <c r="H45" s="110"/>
      <c r="I45" s="186"/>
      <c r="J45" s="187"/>
      <c r="K45" s="112"/>
      <c r="L45" s="188"/>
      <c r="M45" s="187"/>
      <c r="N45" s="189"/>
      <c r="O45" s="186"/>
      <c r="P45" s="187"/>
      <c r="Q45" s="112"/>
      <c r="R45" s="186"/>
      <c r="S45" s="189"/>
      <c r="T45" s="112"/>
    </row>
    <row r="46" spans="1:20" ht="14.25" customHeight="1">
      <c r="A46" s="11"/>
      <c r="B46" s="11"/>
      <c r="C46" s="386"/>
      <c r="D46" s="387"/>
      <c r="E46" s="109"/>
      <c r="F46" s="107"/>
      <c r="G46" s="107"/>
      <c r="H46" s="110"/>
      <c r="I46" s="186"/>
      <c r="J46" s="187"/>
      <c r="K46" s="112"/>
      <c r="L46" s="188"/>
      <c r="M46" s="187"/>
      <c r="N46" s="189"/>
      <c r="O46" s="186"/>
      <c r="P46" s="187"/>
      <c r="Q46" s="112"/>
      <c r="R46" s="186"/>
      <c r="S46" s="189"/>
      <c r="T46" s="112"/>
    </row>
    <row r="47" spans="1:20" ht="14.25" customHeight="1">
      <c r="A47" s="11"/>
      <c r="B47" s="11"/>
      <c r="C47" s="166"/>
      <c r="D47" s="167"/>
      <c r="E47" s="109"/>
      <c r="F47" s="107"/>
      <c r="G47" s="107"/>
      <c r="H47" s="110"/>
      <c r="I47" s="186"/>
      <c r="J47" s="187"/>
      <c r="K47" s="112"/>
      <c r="L47" s="188"/>
      <c r="M47" s="187"/>
      <c r="N47" s="189"/>
      <c r="O47" s="186"/>
      <c r="P47" s="187"/>
      <c r="Q47" s="112"/>
      <c r="R47" s="186"/>
      <c r="S47" s="189"/>
      <c r="T47" s="112"/>
    </row>
    <row r="48" spans="1:20" ht="14.25" customHeight="1">
      <c r="A48" s="11"/>
      <c r="B48" s="11"/>
      <c r="C48" s="388"/>
      <c r="D48" s="389"/>
      <c r="E48" s="109"/>
      <c r="F48" s="107"/>
      <c r="G48" s="107"/>
      <c r="H48" s="110"/>
      <c r="I48" s="186"/>
      <c r="J48" s="187"/>
      <c r="K48" s="112"/>
      <c r="L48" s="188"/>
      <c r="M48" s="187"/>
      <c r="N48" s="189"/>
      <c r="O48" s="186"/>
      <c r="P48" s="187"/>
      <c r="Q48" s="112"/>
      <c r="R48" s="186"/>
      <c r="S48" s="189"/>
      <c r="T48" s="112"/>
    </row>
    <row r="49" spans="1:23" ht="14.25" customHeight="1">
      <c r="A49" s="11"/>
      <c r="B49" s="11"/>
      <c r="C49" s="166"/>
      <c r="D49" s="167"/>
      <c r="E49" s="109"/>
      <c r="F49" s="107"/>
      <c r="G49" s="107"/>
      <c r="H49" s="110"/>
      <c r="I49" s="186"/>
      <c r="J49" s="187"/>
      <c r="K49" s="112"/>
      <c r="L49" s="188"/>
      <c r="M49" s="187"/>
      <c r="N49" s="189"/>
      <c r="O49" s="186"/>
      <c r="P49" s="187"/>
      <c r="Q49" s="112"/>
      <c r="R49" s="186"/>
      <c r="S49" s="189"/>
      <c r="T49" s="112"/>
    </row>
    <row r="50" spans="1:23" ht="14.25" customHeight="1">
      <c r="A50" s="11"/>
      <c r="B50" s="11"/>
      <c r="C50" s="166"/>
      <c r="D50" s="167"/>
      <c r="E50" s="109"/>
      <c r="F50" s="107"/>
      <c r="G50" s="107"/>
      <c r="H50" s="110"/>
      <c r="I50" s="186"/>
      <c r="J50" s="187"/>
      <c r="K50" s="112"/>
      <c r="L50" s="188"/>
      <c r="M50" s="187"/>
      <c r="N50" s="189"/>
      <c r="O50" s="186"/>
      <c r="P50" s="187"/>
      <c r="Q50" s="112"/>
      <c r="R50" s="186"/>
      <c r="S50" s="189"/>
      <c r="T50" s="112"/>
    </row>
    <row r="51" spans="1:23" ht="14.25" customHeight="1">
      <c r="A51" s="11"/>
      <c r="B51" s="11"/>
      <c r="C51" s="166"/>
      <c r="D51" s="167"/>
      <c r="E51" s="109"/>
      <c r="F51" s="107"/>
      <c r="G51" s="107"/>
      <c r="H51" s="110"/>
      <c r="I51" s="186"/>
      <c r="J51" s="187"/>
      <c r="K51" s="112"/>
      <c r="L51" s="188"/>
      <c r="M51" s="187"/>
      <c r="N51" s="189"/>
      <c r="O51" s="186"/>
      <c r="P51" s="187"/>
      <c r="Q51" s="112"/>
      <c r="R51" s="186"/>
      <c r="S51" s="189"/>
      <c r="T51" s="112"/>
    </row>
    <row r="52" spans="1:23" ht="14.25" customHeight="1" thickBot="1">
      <c r="A52" s="11"/>
      <c r="B52" s="11"/>
      <c r="C52" s="102"/>
      <c r="D52" s="103"/>
      <c r="E52" s="118"/>
      <c r="F52" s="116"/>
      <c r="G52" s="151"/>
      <c r="H52" s="192"/>
      <c r="I52" s="193"/>
      <c r="J52" s="194"/>
      <c r="K52" s="195"/>
      <c r="L52" s="196"/>
      <c r="M52" s="194"/>
      <c r="N52" s="197"/>
      <c r="O52" s="193"/>
      <c r="P52" s="194"/>
      <c r="Q52" s="195"/>
      <c r="R52" s="193"/>
      <c r="S52" s="197"/>
      <c r="T52" s="195"/>
    </row>
    <row r="53" spans="1:23" ht="14.25" customHeight="1">
      <c r="A53" s="198"/>
      <c r="B53" s="199"/>
      <c r="C53" s="217"/>
      <c r="D53" s="390"/>
      <c r="E53" s="100" t="s">
        <v>54</v>
      </c>
      <c r="F53" s="391">
        <f>IF(K58&gt;0,SQRT((1-K58^2)/K58^2),)</f>
        <v>0</v>
      </c>
      <c r="G53" s="201"/>
      <c r="H53" s="202"/>
      <c r="I53" s="199"/>
      <c r="J53" s="96"/>
      <c r="K53" s="97"/>
      <c r="L53" s="100" t="s">
        <v>54</v>
      </c>
      <c r="M53" s="96">
        <f>IF(I58&gt;0,SQRT((1-I58^2)/I58^2),)</f>
        <v>0</v>
      </c>
      <c r="N53" s="101"/>
      <c r="O53" s="100"/>
      <c r="P53" s="96"/>
      <c r="Q53" s="97"/>
      <c r="R53" s="100"/>
      <c r="S53" s="101"/>
      <c r="T53" s="97"/>
    </row>
    <row r="54" spans="1:23" ht="14.25" customHeight="1" thickBot="1">
      <c r="A54" s="198"/>
      <c r="B54" s="203"/>
      <c r="C54" s="392"/>
      <c r="D54" s="393"/>
      <c r="E54" s="152" t="s">
        <v>54</v>
      </c>
      <c r="F54" s="151">
        <f>IF(K59&gt;0,SQRT((1-K59^2)/K59^2),)</f>
        <v>0</v>
      </c>
      <c r="G54" s="206"/>
      <c r="H54" s="207"/>
      <c r="I54" s="203"/>
      <c r="J54" s="151"/>
      <c r="K54" s="192"/>
      <c r="L54" s="152" t="s">
        <v>54</v>
      </c>
      <c r="M54" s="394">
        <f>IF(I59&gt;0,SQRT((1-I59^2)/I59^2),)</f>
        <v>0</v>
      </c>
      <c r="N54" s="153"/>
      <c r="O54" s="152"/>
      <c r="P54" s="151"/>
      <c r="Q54" s="192"/>
      <c r="R54" s="152"/>
      <c r="S54" s="153"/>
      <c r="T54" s="192"/>
      <c r="V54" s="208"/>
    </row>
    <row r="55" spans="1:23" ht="14.25" customHeight="1">
      <c r="A55" s="11"/>
      <c r="B55" s="12" t="s">
        <v>55</v>
      </c>
      <c r="C55" s="209"/>
      <c r="D55" s="140" t="s">
        <v>34</v>
      </c>
      <c r="E55" s="210"/>
      <c r="F55" s="211"/>
      <c r="G55" s="211"/>
      <c r="H55" s="212"/>
      <c r="I55" s="34"/>
      <c r="J55" s="35" t="s">
        <v>56</v>
      </c>
      <c r="K55" s="36"/>
      <c r="L55" s="37"/>
      <c r="M55" s="35" t="s">
        <v>56</v>
      </c>
      <c r="N55" s="38"/>
      <c r="O55" s="34"/>
      <c r="P55" s="35" t="s">
        <v>56</v>
      </c>
      <c r="Q55" s="36"/>
      <c r="R55" s="34"/>
      <c r="S55" s="38" t="s">
        <v>56</v>
      </c>
      <c r="T55" s="36"/>
    </row>
    <row r="56" spans="1:23" ht="14.25" customHeight="1">
      <c r="A56" s="11"/>
      <c r="B56" s="12"/>
      <c r="C56" s="209"/>
      <c r="D56" s="108" t="s">
        <v>35</v>
      </c>
      <c r="E56" s="102"/>
      <c r="F56" s="218"/>
      <c r="G56" s="218"/>
      <c r="H56" s="103"/>
      <c r="I56" s="47"/>
      <c r="J56" s="51">
        <v>35</v>
      </c>
      <c r="K56" s="53"/>
      <c r="L56" s="50"/>
      <c r="M56" s="51">
        <v>35</v>
      </c>
      <c r="N56" s="52"/>
      <c r="O56" s="47"/>
      <c r="P56" s="51">
        <v>35</v>
      </c>
      <c r="Q56" s="53"/>
      <c r="R56" s="47"/>
      <c r="S56" s="52">
        <v>35</v>
      </c>
      <c r="T56" s="53"/>
    </row>
    <row r="57" spans="1:23" ht="14.25" customHeight="1" thickBot="1">
      <c r="A57" s="11"/>
      <c r="B57" s="20"/>
      <c r="C57" s="219"/>
      <c r="D57" s="192" t="s">
        <v>36</v>
      </c>
      <c r="E57" s="113"/>
      <c r="F57" s="220"/>
      <c r="G57" s="220"/>
      <c r="H57" s="114"/>
      <c r="I57" s="221"/>
      <c r="J57" s="222" t="s">
        <v>114</v>
      </c>
      <c r="K57" s="225"/>
      <c r="L57" s="395"/>
      <c r="M57" s="222" t="s">
        <v>114</v>
      </c>
      <c r="N57" s="396"/>
      <c r="O57" s="226"/>
      <c r="P57" s="222" t="s">
        <v>114</v>
      </c>
      <c r="Q57" s="225"/>
      <c r="R57" s="226"/>
      <c r="S57" s="222" t="s">
        <v>114</v>
      </c>
      <c r="T57" s="223"/>
    </row>
    <row r="58" spans="1:23" ht="14.25" customHeight="1" thickBot="1">
      <c r="A58" s="11"/>
      <c r="B58" s="227" t="s">
        <v>58</v>
      </c>
      <c r="C58" s="228"/>
      <c r="D58" s="229"/>
      <c r="E58" s="230" t="s">
        <v>59</v>
      </c>
      <c r="F58" s="231"/>
      <c r="G58" s="231"/>
      <c r="H58" s="232"/>
      <c r="I58" s="233"/>
      <c r="J58" s="234"/>
      <c r="K58" s="235"/>
      <c r="L58" s="233"/>
      <c r="M58" s="234"/>
      <c r="N58" s="235"/>
      <c r="O58" s="233"/>
      <c r="P58" s="234"/>
      <c r="Q58" s="235"/>
      <c r="R58" s="233"/>
      <c r="S58" s="234"/>
      <c r="T58" s="235"/>
    </row>
    <row r="59" spans="1:23" ht="14.25" customHeight="1">
      <c r="A59" s="11"/>
      <c r="B59" s="236"/>
      <c r="C59" s="237"/>
      <c r="D59" s="238"/>
      <c r="E59" s="239" t="s">
        <v>60</v>
      </c>
      <c r="F59" s="240"/>
      <c r="G59" s="240"/>
      <c r="H59" s="241"/>
      <c r="I59" s="242"/>
      <c r="J59" s="234"/>
      <c r="K59" s="244"/>
      <c r="L59" s="242"/>
      <c r="M59" s="234"/>
      <c r="N59" s="244"/>
      <c r="O59" s="242"/>
      <c r="P59" s="234"/>
      <c r="Q59" s="244"/>
      <c r="R59" s="242"/>
      <c r="S59" s="234"/>
      <c r="T59" s="244"/>
    </row>
    <row r="60" spans="1:23" ht="14.25" customHeight="1">
      <c r="A60" s="11"/>
      <c r="B60" s="236"/>
      <c r="C60" s="237"/>
      <c r="D60" s="238"/>
      <c r="E60" s="245" t="s">
        <v>32</v>
      </c>
      <c r="F60" s="246"/>
      <c r="G60" s="246"/>
      <c r="H60" s="247"/>
      <c r="I60" s="102"/>
      <c r="J60" s="218"/>
      <c r="K60" s="211"/>
      <c r="L60" s="102"/>
      <c r="M60" s="218"/>
      <c r="N60" s="103"/>
      <c r="O60" s="102"/>
      <c r="P60" s="218"/>
      <c r="Q60" s="103"/>
      <c r="R60" s="102"/>
      <c r="S60" s="218"/>
      <c r="T60" s="103"/>
    </row>
    <row r="61" spans="1:23" ht="14.25" customHeight="1" thickBot="1">
      <c r="A61" s="11"/>
      <c r="B61" s="248"/>
      <c r="C61" s="249"/>
      <c r="D61" s="250"/>
      <c r="E61" s="251" t="s">
        <v>32</v>
      </c>
      <c r="F61" s="252"/>
      <c r="G61" s="252"/>
      <c r="H61" s="253"/>
      <c r="I61" s="113"/>
      <c r="J61" s="220"/>
      <c r="K61" s="220"/>
      <c r="L61" s="113"/>
      <c r="M61" s="220"/>
      <c r="N61" s="114"/>
      <c r="O61" s="113"/>
      <c r="P61" s="220"/>
      <c r="Q61" s="114"/>
      <c r="R61" s="113"/>
      <c r="S61" s="220"/>
      <c r="T61" s="114"/>
      <c r="W61" s="254"/>
    </row>
    <row r="62" spans="1:23" ht="14.25" customHeight="1">
      <c r="A62" s="11"/>
      <c r="B62" s="5" t="s">
        <v>61</v>
      </c>
      <c r="C62" s="6"/>
      <c r="D62" s="7"/>
      <c r="E62" s="255" t="s">
        <v>62</v>
      </c>
      <c r="F62" s="256"/>
      <c r="G62" s="256"/>
      <c r="H62" s="257"/>
      <c r="I62" s="258">
        <f>ROUND((V8^2+W8^2)*[1]АРЭС!$F$10/[1]АРЭС!$C$10^2,4)</f>
        <v>1.1999999999999999E-3</v>
      </c>
      <c r="J62" s="259" t="s">
        <v>63</v>
      </c>
      <c r="K62" s="260">
        <f>ROUND((V8^2+W8^2)*[1]АРЭС!$I$10/([1]АРЭС!$C$10*100),4)</f>
        <v>3.39E-2</v>
      </c>
      <c r="L62" s="258">
        <f>ROUND((X8^2+Y8^2)*[1]АРЭС!$F$10/[1]АРЭС!$C$10^2,4)</f>
        <v>1.4E-3</v>
      </c>
      <c r="M62" s="259" t="s">
        <v>63</v>
      </c>
      <c r="N62" s="260">
        <f>ROUND((X8^2+Y8^2)*[1]АРЭС!$I$10/([1]АРЭС!$C$10*100),4)</f>
        <v>3.9199999999999999E-2</v>
      </c>
      <c r="O62" s="258">
        <f>ROUND((Z8^2+AA8^2)*[1]АРЭС!$F$10/[1]АРЭС!$C$10^2,4)</f>
        <v>1.2999999999999999E-3</v>
      </c>
      <c r="P62" s="259" t="s">
        <v>63</v>
      </c>
      <c r="Q62" s="260">
        <f>ROUND((Z8^2+AA8^2)*[1]АРЭС!$I$10/([1]АРЭС!$C$10*100),4)</f>
        <v>3.8600000000000002E-2</v>
      </c>
      <c r="R62" s="258">
        <f>ROUND((AB8^2+AC8^2)*[1]АРЭС!$F$10/[1]АРЭС!$C$10^2,4)</f>
        <v>1.2999999999999999E-3</v>
      </c>
      <c r="S62" s="259" t="s">
        <v>63</v>
      </c>
      <c r="T62" s="260">
        <f>ROUND((AB8^2+AC8^2)*[1]АРЭС!$I$10/([1]АРЭС!$C$10*100),4)</f>
        <v>3.8399999999999997E-2</v>
      </c>
    </row>
    <row r="63" spans="1:23" ht="14.25" customHeight="1">
      <c r="A63" s="11"/>
      <c r="B63" s="12"/>
      <c r="C63" s="13"/>
      <c r="D63" s="14"/>
      <c r="E63" s="261" t="s">
        <v>62</v>
      </c>
      <c r="F63" s="262"/>
      <c r="G63" s="262"/>
      <c r="H63" s="263"/>
      <c r="I63" s="264">
        <f>ROUND((V12^2+W12^2)*[1]АРЭС!$F$11/[1]АРЭС!$C$11^2,4)</f>
        <v>8.9999999999999998E-4</v>
      </c>
      <c r="J63" s="265" t="s">
        <v>63</v>
      </c>
      <c r="K63" s="266">
        <f>ROUND((V12^2+W12^2)*[1]АРЭС!$I$11/([1]АРЭС!$C$11*100),4)</f>
        <v>2.8000000000000001E-2</v>
      </c>
      <c r="L63" s="264">
        <f>ROUND((X12^2+Y12^2)*[1]АРЭС!$F$11/[1]АРЭС!$C$11^2,4)</f>
        <v>1E-3</v>
      </c>
      <c r="M63" s="265" t="s">
        <v>63</v>
      </c>
      <c r="N63" s="266">
        <f>ROUND((X12^2+Y12^2)*[1]АРЭС!$I$11/([1]АРЭС!$C$11*100),4)</f>
        <v>3.09E-2</v>
      </c>
      <c r="O63" s="264">
        <f>ROUND((Z12^2+AA12^2)*[1]АРЭС!$F$11/[1]АРЭС!$C$11^2,4)</f>
        <v>1E-3</v>
      </c>
      <c r="P63" s="265" t="s">
        <v>63</v>
      </c>
      <c r="Q63" s="266">
        <f>ROUND((Z12^2+AA12^2)*[1]АРЭС!$I$11/([1]АРЭС!$C$11*100),4)</f>
        <v>3.27E-2</v>
      </c>
      <c r="R63" s="264">
        <f>ROUND((AB12^2+AC12^2)*[1]АРЭС!$F$11/[1]АРЭС!$C$11^2,4)</f>
        <v>1.1999999999999999E-3</v>
      </c>
      <c r="S63" s="265" t="s">
        <v>63</v>
      </c>
      <c r="T63" s="266">
        <f>ROUND((AB12^2+AC12^2)*[1]АРЭС!$I$11/([1]АРЭС!$C$11*100),4)</f>
        <v>3.6200000000000003E-2</v>
      </c>
    </row>
    <row r="64" spans="1:23" ht="14.25" customHeight="1">
      <c r="A64" s="11"/>
      <c r="B64" s="12"/>
      <c r="C64" s="13"/>
      <c r="D64" s="14"/>
      <c r="E64" s="261" t="s">
        <v>62</v>
      </c>
      <c r="F64" s="262"/>
      <c r="G64" s="262"/>
      <c r="H64" s="263"/>
      <c r="I64" s="136"/>
      <c r="J64" s="267" t="s">
        <v>63</v>
      </c>
      <c r="K64" s="105"/>
      <c r="L64" s="136"/>
      <c r="M64" s="267" t="s">
        <v>63</v>
      </c>
      <c r="N64" s="105"/>
      <c r="O64" s="136"/>
      <c r="P64" s="267" t="s">
        <v>63</v>
      </c>
      <c r="Q64" s="105"/>
      <c r="R64" s="136"/>
      <c r="S64" s="267" t="s">
        <v>63</v>
      </c>
      <c r="T64" s="105"/>
    </row>
    <row r="65" spans="1:20" ht="14.25" customHeight="1" thickBot="1">
      <c r="A65" s="11"/>
      <c r="B65" s="12"/>
      <c r="C65" s="13"/>
      <c r="D65" s="14"/>
      <c r="E65" s="268" t="s">
        <v>62</v>
      </c>
      <c r="F65" s="269"/>
      <c r="G65" s="269"/>
      <c r="H65" s="270"/>
      <c r="I65" s="147"/>
      <c r="J65" s="271" t="s">
        <v>63</v>
      </c>
      <c r="K65" s="91"/>
      <c r="L65" s="147"/>
      <c r="M65" s="271" t="s">
        <v>63</v>
      </c>
      <c r="N65" s="91"/>
      <c r="O65" s="147"/>
      <c r="P65" s="271" t="s">
        <v>63</v>
      </c>
      <c r="Q65" s="91"/>
      <c r="R65" s="147"/>
      <c r="S65" s="271" t="s">
        <v>63</v>
      </c>
      <c r="T65" s="91"/>
    </row>
    <row r="66" spans="1:20" ht="14.25" customHeight="1">
      <c r="A66" s="198"/>
      <c r="B66" s="272"/>
      <c r="C66" s="273"/>
      <c r="D66" s="274"/>
      <c r="E66" s="275"/>
      <c r="F66" s="276" t="s">
        <v>64</v>
      </c>
      <c r="G66" s="276"/>
      <c r="H66" s="277"/>
      <c r="I66" s="278">
        <f>I62+V8+V7+H6</f>
        <v>2.0092000000000003</v>
      </c>
      <c r="J66" s="279" t="s">
        <v>63</v>
      </c>
      <c r="K66" s="280">
        <f>K62+W8+W7+H7</f>
        <v>1.1221000000000001</v>
      </c>
      <c r="L66" s="278">
        <f>L62+X8+X7+H6</f>
        <v>2.0863999999999998</v>
      </c>
      <c r="M66" s="279" t="s">
        <v>63</v>
      </c>
      <c r="N66" s="281">
        <f>N62+Y8+Y7+H7</f>
        <v>1.3393999999999999</v>
      </c>
      <c r="O66" s="282">
        <f>O62+Z8+Z7+H6</f>
        <v>2.1303000000000001</v>
      </c>
      <c r="P66" s="279" t="s">
        <v>63</v>
      </c>
      <c r="Q66" s="280">
        <f>Q62+AA8+AA7+H7</f>
        <v>1.2187999999999999</v>
      </c>
      <c r="R66" s="278">
        <f>R62+AB8+AB7+H6</f>
        <v>2.1612999999999998</v>
      </c>
      <c r="S66" s="279" t="s">
        <v>63</v>
      </c>
      <c r="T66" s="281">
        <f>T62+AC8+AC7+H7</f>
        <v>1.1355999999999999</v>
      </c>
    </row>
    <row r="67" spans="1:20" ht="14.25" customHeight="1">
      <c r="A67" s="198"/>
      <c r="B67" s="283"/>
      <c r="C67" s="284"/>
      <c r="D67" s="285"/>
      <c r="E67" s="286"/>
      <c r="F67" s="287" t="s">
        <v>65</v>
      </c>
      <c r="G67" s="287"/>
      <c r="H67" s="288"/>
      <c r="I67" s="289">
        <f>I63+V12+V11+H10</f>
        <v>1.8588999999999998</v>
      </c>
      <c r="J67" s="267" t="s">
        <v>63</v>
      </c>
      <c r="K67" s="289">
        <f>K63+W12+W11+H11</f>
        <v>1.0620000000000001</v>
      </c>
      <c r="L67" s="290">
        <f>L63+X12+X11+H10</f>
        <v>1.9369999999999998</v>
      </c>
      <c r="M67" s="267" t="s">
        <v>63</v>
      </c>
      <c r="N67" s="291">
        <f>N63+Y12+Y11+H11</f>
        <v>1.1429</v>
      </c>
      <c r="O67" s="289">
        <f>O63+Z12+Z11+H10</f>
        <v>1.9819999999999998</v>
      </c>
      <c r="P67" s="267" t="s">
        <v>63</v>
      </c>
      <c r="Q67" s="289">
        <f>Q63+AA12+AA11+H11</f>
        <v>1.1896999999999998</v>
      </c>
      <c r="R67" s="290">
        <f>R63+AB12+AB11+H10</f>
        <v>2.1031999999999997</v>
      </c>
      <c r="S67" s="267" t="s">
        <v>63</v>
      </c>
      <c r="T67" s="291">
        <f>T63+AC12+AC11+H11</f>
        <v>1.2141999999999999</v>
      </c>
    </row>
    <row r="68" spans="1:20" ht="14.25" customHeight="1">
      <c r="A68" s="198"/>
      <c r="B68" s="283"/>
      <c r="C68" s="284"/>
      <c r="D68" s="285"/>
      <c r="E68" s="286"/>
      <c r="F68" s="292" t="s">
        <v>66</v>
      </c>
      <c r="G68" s="292"/>
      <c r="H68" s="288"/>
      <c r="I68" s="137"/>
      <c r="J68" s="267" t="s">
        <v>63</v>
      </c>
      <c r="K68" s="137"/>
      <c r="L68" s="136"/>
      <c r="M68" s="267" t="s">
        <v>63</v>
      </c>
      <c r="N68" s="105"/>
      <c r="O68" s="137"/>
      <c r="P68" s="267" t="s">
        <v>63</v>
      </c>
      <c r="Q68" s="137"/>
      <c r="R68" s="136"/>
      <c r="S68" s="267" t="s">
        <v>63</v>
      </c>
      <c r="T68" s="105"/>
    </row>
    <row r="69" spans="1:20" ht="14.25" customHeight="1" thickBot="1">
      <c r="A69" s="198"/>
      <c r="B69" s="293"/>
      <c r="C69" s="294"/>
      <c r="D69" s="295"/>
      <c r="E69" s="296"/>
      <c r="F69" s="297" t="s">
        <v>67</v>
      </c>
      <c r="G69" s="297"/>
      <c r="H69" s="298"/>
      <c r="I69" s="294"/>
      <c r="J69" s="299" t="s">
        <v>63</v>
      </c>
      <c r="K69" s="294"/>
      <c r="L69" s="293"/>
      <c r="M69" s="299" t="s">
        <v>63</v>
      </c>
      <c r="N69" s="295"/>
      <c r="O69" s="294"/>
      <c r="P69" s="299" t="s">
        <v>63</v>
      </c>
      <c r="Q69" s="294"/>
      <c r="R69" s="293"/>
      <c r="S69" s="299" t="s">
        <v>63</v>
      </c>
      <c r="T69" s="295"/>
    </row>
    <row r="70" spans="1:20" ht="14.25" customHeight="1" thickBot="1">
      <c r="A70" s="11"/>
      <c r="B70" s="20"/>
      <c r="C70" s="21"/>
      <c r="D70" s="22"/>
      <c r="E70" s="300" t="s">
        <v>68</v>
      </c>
      <c r="F70" s="301"/>
      <c r="G70" s="301"/>
      <c r="H70" s="302"/>
      <c r="I70" s="303">
        <f>I66+I67</f>
        <v>3.8681000000000001</v>
      </c>
      <c r="J70" s="304" t="s">
        <v>63</v>
      </c>
      <c r="K70" s="305">
        <f>K66+K67</f>
        <v>2.1840999999999999</v>
      </c>
      <c r="L70" s="303">
        <f>L66+L67</f>
        <v>4.0233999999999996</v>
      </c>
      <c r="M70" s="304" t="s">
        <v>63</v>
      </c>
      <c r="N70" s="305">
        <f>N66+N67</f>
        <v>2.4823</v>
      </c>
      <c r="O70" s="303">
        <f>O66+O67</f>
        <v>4.1122999999999994</v>
      </c>
      <c r="P70" s="304" t="s">
        <v>63</v>
      </c>
      <c r="Q70" s="305">
        <f>Q66+Q67</f>
        <v>2.4084999999999996</v>
      </c>
      <c r="R70" s="303">
        <f>R66+R67</f>
        <v>4.2645</v>
      </c>
      <c r="S70" s="304" t="s">
        <v>63</v>
      </c>
      <c r="T70" s="305">
        <f>T66+T67</f>
        <v>2.3498000000000001</v>
      </c>
    </row>
    <row r="71" spans="1:20" ht="14.25" customHeight="1" thickBot="1">
      <c r="A71" s="11"/>
      <c r="B71" s="121" t="s">
        <v>69</v>
      </c>
      <c r="C71" s="397"/>
      <c r="D71" s="398"/>
      <c r="E71" s="306" t="s">
        <v>70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8"/>
    </row>
    <row r="72" spans="1:20" ht="14.25" customHeight="1" thickBot="1">
      <c r="A72" s="144"/>
      <c r="B72" s="309" t="s">
        <v>71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1"/>
    </row>
    <row r="74" spans="1:20" s="399" customFormat="1" ht="15">
      <c r="B74" t="s">
        <v>72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73</v>
      </c>
      <c r="Q74"/>
      <c r="R74"/>
    </row>
  </sheetData>
  <mergeCells count="96">
    <mergeCell ref="B72:T72"/>
    <mergeCell ref="F67:G67"/>
    <mergeCell ref="F68:G68"/>
    <mergeCell ref="F69:G69"/>
    <mergeCell ref="B70:D70"/>
    <mergeCell ref="E70:H70"/>
    <mergeCell ref="B71:D71"/>
    <mergeCell ref="E71:T71"/>
    <mergeCell ref="B62:D65"/>
    <mergeCell ref="E62:H62"/>
    <mergeCell ref="E63:H63"/>
    <mergeCell ref="E64:H64"/>
    <mergeCell ref="E65:H65"/>
    <mergeCell ref="F66:G66"/>
    <mergeCell ref="O60:Q60"/>
    <mergeCell ref="R60:T60"/>
    <mergeCell ref="E61:H61"/>
    <mergeCell ref="I61:K61"/>
    <mergeCell ref="L61:N61"/>
    <mergeCell ref="O61:Q61"/>
    <mergeCell ref="R61:T61"/>
    <mergeCell ref="B58:D61"/>
    <mergeCell ref="E58:H58"/>
    <mergeCell ref="E59:H59"/>
    <mergeCell ref="E60:H60"/>
    <mergeCell ref="I60:K60"/>
    <mergeCell ref="L60:N60"/>
    <mergeCell ref="C51:D51"/>
    <mergeCell ref="C52:D52"/>
    <mergeCell ref="B55:C57"/>
    <mergeCell ref="E55:H55"/>
    <mergeCell ref="E56:H56"/>
    <mergeCell ref="E57:H57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18:C21"/>
    <mergeCell ref="E18:F18"/>
    <mergeCell ref="E19:F19"/>
    <mergeCell ref="E20:F20"/>
    <mergeCell ref="E21:H21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19</vt:i4>
      </vt:variant>
    </vt:vector>
  </HeadingPairs>
  <TitlesOfParts>
    <vt:vector size="45" baseType="lpstr"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СОЛНЕЧНАЯ3</vt:lpstr>
      <vt:lpstr>СОЛНЕЧНАЯ4</vt:lpstr>
      <vt:lpstr>СОЛНЕЧНАЯ5</vt:lpstr>
      <vt:lpstr>РОЗОВАЯ1</vt:lpstr>
      <vt:lpstr>РОЗОВАЯ1 (2)</vt:lpstr>
      <vt:lpstr>РОЗОВАЯ1 (3)</vt:lpstr>
      <vt:lpstr>РОЗОВАЯ1 (4)</vt:lpstr>
      <vt:lpstr>РОЗОВАЯ1 (5)</vt:lpstr>
      <vt:lpstr>РОЗОВАЯ1 (6)</vt:lpstr>
      <vt:lpstr>Вед.АЧР</vt:lpstr>
      <vt:lpstr>Вед.АЧР (2)</vt:lpstr>
      <vt:lpstr>Вед.АЧР (3)</vt:lpstr>
      <vt:lpstr>Вед.АЧР(4)</vt:lpstr>
      <vt:lpstr>Вед.АЧР (5)</vt:lpstr>
      <vt:lpstr>Вед.АЧР(6)</vt:lpstr>
      <vt:lpstr>сводная</vt:lpstr>
      <vt:lpstr>ЭПК1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сводная!Область_печати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2018-06-25T05:28:52Z</dcterms:created>
  <dcterms:modified xsi:type="dcterms:W3CDTF">2018-06-25T05:51:21Z</dcterms:modified>
</cp:coreProperties>
</file>