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0" yWindow="120" windowWidth="19155" windowHeight="11055" firstSheet="18" activeTab="24"/>
  </bookViews>
  <sheets>
    <sheet name="Вед.АЧР(6)" sheetId="25" r:id="rId1"/>
    <sheet name="Вед.АЧР (5)" sheetId="24" r:id="rId2"/>
    <sheet name="Вед.АЧР(4)" sheetId="22" r:id="rId3"/>
    <sheet name="Вед.АЧР (3)" sheetId="21" r:id="rId4"/>
    <sheet name="Вед.АЧР (2)" sheetId="20" r:id="rId5"/>
    <sheet name="Вед.АЧР" sheetId="19" r:id="rId6"/>
    <sheet name="РОЗОВАЯ1 (6)" sheetId="18" r:id="rId7"/>
    <sheet name="РОЗОВАЯ1 (5)" sheetId="17" r:id="rId8"/>
    <sheet name="РОЗОВАЯ1 (4)" sheetId="16" r:id="rId9"/>
    <sheet name="РОЗОВАЯ1 (3)" sheetId="15" r:id="rId10"/>
    <sheet name="РОЗОВАЯ1 (2)" sheetId="14" r:id="rId11"/>
    <sheet name="РОЗОВАЯ1" sheetId="13" r:id="rId12"/>
    <sheet name="СОЛНЕЧНАЯ3" sheetId="10" r:id="rId13"/>
    <sheet name="ИЗУМРУД " sheetId="1" r:id="rId14"/>
    <sheet name="ИЗУМРУД  (2)" sheetId="2" r:id="rId15"/>
    <sheet name="ИЗУМРУД  (3)" sheetId="3" r:id="rId16"/>
    <sheet name="ИЗУМРУД  (4)" sheetId="4" r:id="rId17"/>
    <sheet name="ИЗУМРУД  (5)" sheetId="5" r:id="rId18"/>
    <sheet name="ИЗУМРУД  (6)" sheetId="6" r:id="rId19"/>
    <sheet name="СОЛНЕЧНАЯ " sheetId="7" r:id="rId20"/>
    <sheet name="СОЛНЕЧНАЯ1" sheetId="8" r:id="rId21"/>
    <sheet name="СОЛНЕЧНАЯ2 " sheetId="9" r:id="rId22"/>
    <sheet name="СОЛНЕЧНАЯ4" sheetId="11" r:id="rId23"/>
    <sheet name="СОЛНЕЧНАЯ5" sheetId="12" r:id="rId24"/>
    <sheet name="ЭПК1" sheetId="26" r:id="rId25"/>
  </sheets>
  <externalReferences>
    <externalReference r:id="rId26"/>
    <externalReference r:id="rId27"/>
    <externalReference r:id="rId28"/>
  </externalReferences>
  <definedNames>
    <definedName name="cellsCmpKoef" localSheetId="4">[1]Control!#REF!</definedName>
    <definedName name="cellsCmpKoef" localSheetId="3">[1]Control!#REF!</definedName>
    <definedName name="cellsCmpKoef" localSheetId="1">[1]Control!#REF!</definedName>
    <definedName name="cellsCmpKoef" localSheetId="2">[1]Control!#REF!</definedName>
    <definedName name="cellsCmpKoef" localSheetId="0">[1]Control!#REF!</definedName>
    <definedName name="cellsCmpKoef" localSheetId="14">[1]Control!#REF!</definedName>
    <definedName name="cellsCmpKoef" localSheetId="15">[1]Control!#REF!</definedName>
    <definedName name="cellsCmpKoef" localSheetId="16">[1]Control!#REF!</definedName>
    <definedName name="cellsCmpKoef" localSheetId="17">[1]Control!#REF!</definedName>
    <definedName name="cellsCmpKoef" localSheetId="18">[1]Control!#REF!</definedName>
    <definedName name="cellsCmpKoef" localSheetId="10">[1]Control!#REF!</definedName>
    <definedName name="cellsCmpKoef" localSheetId="9">[1]Control!#REF!</definedName>
    <definedName name="cellsCmpKoef" localSheetId="8">[1]Control!#REF!</definedName>
    <definedName name="cellsCmpKoef" localSheetId="7">[1]Control!#REF!</definedName>
    <definedName name="cellsCmpKoef" localSheetId="6">[1]Control!#REF!</definedName>
    <definedName name="cellsCmpKoef" localSheetId="20">[1]Control!#REF!</definedName>
    <definedName name="cellsCmpKoef" localSheetId="21">[1]Control!#REF!</definedName>
    <definedName name="cellsCmpKoef" localSheetId="12">[1]Control!#REF!</definedName>
    <definedName name="cellsCmpKoef" localSheetId="22">[1]Control!#REF!</definedName>
    <definedName name="cellsCmpKoef" localSheetId="23">[1]Control!#REF!</definedName>
    <definedName name="cellsCmpKoef">[1]Control!#REF!</definedName>
    <definedName name="cellsComplex" localSheetId="4">[1]Control!#REF!</definedName>
    <definedName name="cellsComplex" localSheetId="3">[1]Control!#REF!</definedName>
    <definedName name="cellsComplex" localSheetId="1">[1]Control!#REF!</definedName>
    <definedName name="cellsComplex" localSheetId="2">[1]Control!#REF!</definedName>
    <definedName name="cellsComplex" localSheetId="0">[1]Control!#REF!</definedName>
    <definedName name="cellsComplex" localSheetId="14">[1]Control!#REF!</definedName>
    <definedName name="cellsComplex" localSheetId="15">[1]Control!#REF!</definedName>
    <definedName name="cellsComplex" localSheetId="16">[1]Control!#REF!</definedName>
    <definedName name="cellsComplex" localSheetId="17">[1]Control!#REF!</definedName>
    <definedName name="cellsComplex" localSheetId="18">[1]Control!#REF!</definedName>
    <definedName name="cellsComplex" localSheetId="10">[1]Control!#REF!</definedName>
    <definedName name="cellsComplex" localSheetId="9">[1]Control!#REF!</definedName>
    <definedName name="cellsComplex" localSheetId="8">[1]Control!#REF!</definedName>
    <definedName name="cellsComplex" localSheetId="7">[1]Control!#REF!</definedName>
    <definedName name="cellsComplex" localSheetId="6">[1]Control!#REF!</definedName>
    <definedName name="cellsComplex" localSheetId="20">[1]Control!#REF!</definedName>
    <definedName name="cellsComplex" localSheetId="21">[1]Control!#REF!</definedName>
    <definedName name="cellsComplex" localSheetId="12">[1]Control!#REF!</definedName>
    <definedName name="cellsComplex" localSheetId="22">[1]Control!#REF!</definedName>
    <definedName name="cellsComplex" localSheetId="23">[1]Control!#REF!</definedName>
    <definedName name="cellsComplex">[1]Control!#REF!</definedName>
    <definedName name="cellsDiference" localSheetId="4">[1]Control!#REF!</definedName>
    <definedName name="cellsDiference" localSheetId="3">[1]Control!#REF!</definedName>
    <definedName name="cellsDiference" localSheetId="1">[1]Control!#REF!</definedName>
    <definedName name="cellsDiference" localSheetId="2">[1]Control!#REF!</definedName>
    <definedName name="cellsDiference" localSheetId="0">[1]Control!#REF!</definedName>
    <definedName name="cellsDiference" localSheetId="14">[1]Control!#REF!</definedName>
    <definedName name="cellsDiference" localSheetId="15">[1]Control!#REF!</definedName>
    <definedName name="cellsDiference" localSheetId="16">[1]Control!#REF!</definedName>
    <definedName name="cellsDiference" localSheetId="17">[1]Control!#REF!</definedName>
    <definedName name="cellsDiference" localSheetId="18">[1]Control!#REF!</definedName>
    <definedName name="cellsDiference" localSheetId="10">[1]Control!#REF!</definedName>
    <definedName name="cellsDiference" localSheetId="9">[1]Control!#REF!</definedName>
    <definedName name="cellsDiference" localSheetId="8">[1]Control!#REF!</definedName>
    <definedName name="cellsDiference" localSheetId="7">[1]Control!#REF!</definedName>
    <definedName name="cellsDiference" localSheetId="6">[1]Control!#REF!</definedName>
    <definedName name="cellsDiference" localSheetId="20">[1]Control!#REF!</definedName>
    <definedName name="cellsDiference" localSheetId="21">[1]Control!#REF!</definedName>
    <definedName name="cellsDiference" localSheetId="12">[1]Control!#REF!</definedName>
    <definedName name="cellsDiference" localSheetId="22">[1]Control!#REF!</definedName>
    <definedName name="cellsDiference" localSheetId="23">[1]Control!#REF!</definedName>
    <definedName name="cellsDiference">[1]Control!#REF!</definedName>
    <definedName name="cellsDopRasxod" localSheetId="4">[1]Control!#REF!</definedName>
    <definedName name="cellsDopRasxod" localSheetId="3">[1]Control!#REF!</definedName>
    <definedName name="cellsDopRasxod" localSheetId="1">[1]Control!#REF!</definedName>
    <definedName name="cellsDopRasxod" localSheetId="2">[1]Control!#REF!</definedName>
    <definedName name="cellsDopRasxod" localSheetId="0">[1]Control!#REF!</definedName>
    <definedName name="cellsDopRasxod" localSheetId="14">[1]Control!#REF!</definedName>
    <definedName name="cellsDopRasxod" localSheetId="15">[1]Control!#REF!</definedName>
    <definedName name="cellsDopRasxod" localSheetId="16">[1]Control!#REF!</definedName>
    <definedName name="cellsDopRasxod" localSheetId="17">[1]Control!#REF!</definedName>
    <definedName name="cellsDopRasxod" localSheetId="18">[1]Control!#REF!</definedName>
    <definedName name="cellsDopRasxod" localSheetId="10">[1]Control!#REF!</definedName>
    <definedName name="cellsDopRasxod" localSheetId="9">[1]Control!#REF!</definedName>
    <definedName name="cellsDopRasxod" localSheetId="8">[1]Control!#REF!</definedName>
    <definedName name="cellsDopRasxod" localSheetId="7">[1]Control!#REF!</definedName>
    <definedName name="cellsDopRasxod" localSheetId="6">[1]Control!#REF!</definedName>
    <definedName name="cellsDopRasxod" localSheetId="20">[1]Control!#REF!</definedName>
    <definedName name="cellsDopRasxod" localSheetId="21">[1]Control!#REF!</definedName>
    <definedName name="cellsDopRasxod" localSheetId="12">[1]Control!#REF!</definedName>
    <definedName name="cellsDopRasxod" localSheetId="22">[1]Control!#REF!</definedName>
    <definedName name="cellsDopRasxod" localSheetId="23">[1]Control!#REF!</definedName>
    <definedName name="cellsDopRasxod">[1]Control!#REF!</definedName>
    <definedName name="cellsEnerg" localSheetId="4">[1]Control!#REF!</definedName>
    <definedName name="cellsEnerg" localSheetId="3">[1]Control!#REF!</definedName>
    <definedName name="cellsEnerg" localSheetId="1">[1]Control!#REF!</definedName>
    <definedName name="cellsEnerg" localSheetId="2">[1]Control!#REF!</definedName>
    <definedName name="cellsEnerg" localSheetId="0">[1]Control!#REF!</definedName>
    <definedName name="cellsEnerg" localSheetId="14">[1]Control!#REF!</definedName>
    <definedName name="cellsEnerg" localSheetId="15">[1]Control!#REF!</definedName>
    <definedName name="cellsEnerg" localSheetId="16">[1]Control!#REF!</definedName>
    <definedName name="cellsEnerg" localSheetId="17">[1]Control!#REF!</definedName>
    <definedName name="cellsEnerg" localSheetId="18">[1]Control!#REF!</definedName>
    <definedName name="cellsEnerg" localSheetId="10">[1]Control!#REF!</definedName>
    <definedName name="cellsEnerg" localSheetId="9">[1]Control!#REF!</definedName>
    <definedName name="cellsEnerg" localSheetId="8">[1]Control!#REF!</definedName>
    <definedName name="cellsEnerg" localSheetId="7">[1]Control!#REF!</definedName>
    <definedName name="cellsEnerg" localSheetId="6">[1]Control!#REF!</definedName>
    <definedName name="cellsEnerg" localSheetId="20">[1]Control!#REF!</definedName>
    <definedName name="cellsEnerg" localSheetId="21">[1]Control!#REF!</definedName>
    <definedName name="cellsEnerg" localSheetId="12">[1]Control!#REF!</definedName>
    <definedName name="cellsEnerg" localSheetId="22">[1]Control!#REF!</definedName>
    <definedName name="cellsEnerg" localSheetId="23">[1]Control!#REF!</definedName>
    <definedName name="cellsEnerg">[1]Control!#REF!</definedName>
    <definedName name="cellsIndicat1" localSheetId="4">[1]Control!#REF!</definedName>
    <definedName name="cellsIndicat1" localSheetId="3">[1]Control!#REF!</definedName>
    <definedName name="cellsIndicat1" localSheetId="1">[1]Control!#REF!</definedName>
    <definedName name="cellsIndicat1" localSheetId="2">[1]Control!#REF!</definedName>
    <definedName name="cellsIndicat1" localSheetId="0">[1]Control!#REF!</definedName>
    <definedName name="cellsIndicat1" localSheetId="14">[1]Control!#REF!</definedName>
    <definedName name="cellsIndicat1" localSheetId="15">[1]Control!#REF!</definedName>
    <definedName name="cellsIndicat1" localSheetId="16">[1]Control!#REF!</definedName>
    <definedName name="cellsIndicat1" localSheetId="17">[1]Control!#REF!</definedName>
    <definedName name="cellsIndicat1" localSheetId="18">[1]Control!#REF!</definedName>
    <definedName name="cellsIndicat1" localSheetId="10">[1]Control!#REF!</definedName>
    <definedName name="cellsIndicat1" localSheetId="9">[1]Control!#REF!</definedName>
    <definedName name="cellsIndicat1" localSheetId="8">[1]Control!#REF!</definedName>
    <definedName name="cellsIndicat1" localSheetId="7">[1]Control!#REF!</definedName>
    <definedName name="cellsIndicat1" localSheetId="6">[1]Control!#REF!</definedName>
    <definedName name="cellsIndicat1" localSheetId="20">[1]Control!#REF!</definedName>
    <definedName name="cellsIndicat1" localSheetId="21">[1]Control!#REF!</definedName>
    <definedName name="cellsIndicat1" localSheetId="12">[1]Control!#REF!</definedName>
    <definedName name="cellsIndicat1" localSheetId="22">[1]Control!#REF!</definedName>
    <definedName name="cellsIndicat1" localSheetId="23">[1]Control!#REF!</definedName>
    <definedName name="cellsIndicat1">[1]Control!#REF!</definedName>
    <definedName name="cellsIndicat2" localSheetId="4">[1]Control!#REF!</definedName>
    <definedName name="cellsIndicat2" localSheetId="3">[1]Control!#REF!</definedName>
    <definedName name="cellsIndicat2" localSheetId="1">[1]Control!#REF!</definedName>
    <definedName name="cellsIndicat2" localSheetId="2">[1]Control!#REF!</definedName>
    <definedName name="cellsIndicat2" localSheetId="0">[1]Control!#REF!</definedName>
    <definedName name="cellsIndicat2" localSheetId="14">[1]Control!#REF!</definedName>
    <definedName name="cellsIndicat2" localSheetId="15">[1]Control!#REF!</definedName>
    <definedName name="cellsIndicat2" localSheetId="16">[1]Control!#REF!</definedName>
    <definedName name="cellsIndicat2" localSheetId="17">[1]Control!#REF!</definedName>
    <definedName name="cellsIndicat2" localSheetId="18">[1]Control!#REF!</definedName>
    <definedName name="cellsIndicat2" localSheetId="10">[1]Control!#REF!</definedName>
    <definedName name="cellsIndicat2" localSheetId="9">[1]Control!#REF!</definedName>
    <definedName name="cellsIndicat2" localSheetId="8">[1]Control!#REF!</definedName>
    <definedName name="cellsIndicat2" localSheetId="7">[1]Control!#REF!</definedName>
    <definedName name="cellsIndicat2" localSheetId="6">[1]Control!#REF!</definedName>
    <definedName name="cellsIndicat2" localSheetId="20">[1]Control!#REF!</definedName>
    <definedName name="cellsIndicat2" localSheetId="21">[1]Control!#REF!</definedName>
    <definedName name="cellsIndicat2" localSheetId="12">[1]Control!#REF!</definedName>
    <definedName name="cellsIndicat2" localSheetId="22">[1]Control!#REF!</definedName>
    <definedName name="cellsIndicat2" localSheetId="23">[1]Control!#REF!</definedName>
    <definedName name="cellsIndicat2">[1]Control!#REF!</definedName>
    <definedName name="cellsMonth" localSheetId="4">[1]Control!#REF!</definedName>
    <definedName name="cellsMonth" localSheetId="3">[1]Control!#REF!</definedName>
    <definedName name="cellsMonth" localSheetId="1">[1]Control!#REF!</definedName>
    <definedName name="cellsMonth" localSheetId="2">[1]Control!#REF!</definedName>
    <definedName name="cellsMonth" localSheetId="0">[1]Control!#REF!</definedName>
    <definedName name="cellsMonth" localSheetId="14">[1]Control!#REF!</definedName>
    <definedName name="cellsMonth" localSheetId="15">[1]Control!#REF!</definedName>
    <definedName name="cellsMonth" localSheetId="16">[1]Control!#REF!</definedName>
    <definedName name="cellsMonth" localSheetId="17">[1]Control!#REF!</definedName>
    <definedName name="cellsMonth" localSheetId="18">[1]Control!#REF!</definedName>
    <definedName name="cellsMonth" localSheetId="10">[1]Control!#REF!</definedName>
    <definedName name="cellsMonth" localSheetId="9">[1]Control!#REF!</definedName>
    <definedName name="cellsMonth" localSheetId="8">[1]Control!#REF!</definedName>
    <definedName name="cellsMonth" localSheetId="7">[1]Control!#REF!</definedName>
    <definedName name="cellsMonth" localSheetId="6">[1]Control!#REF!</definedName>
    <definedName name="cellsMonth" localSheetId="20">[1]Control!#REF!</definedName>
    <definedName name="cellsMonth" localSheetId="21">[1]Control!#REF!</definedName>
    <definedName name="cellsMonth" localSheetId="12">[1]Control!#REF!</definedName>
    <definedName name="cellsMonth" localSheetId="22">[1]Control!#REF!</definedName>
    <definedName name="cellsMonth" localSheetId="23">[1]Control!#REF!</definedName>
    <definedName name="cellsMonth">[1]Control!#REF!</definedName>
    <definedName name="cellsNameComplex" localSheetId="4">[1]Control!#REF!</definedName>
    <definedName name="cellsNameComplex" localSheetId="3">[1]Control!#REF!</definedName>
    <definedName name="cellsNameComplex" localSheetId="1">[1]Control!#REF!</definedName>
    <definedName name="cellsNameComplex" localSheetId="2">[1]Control!#REF!</definedName>
    <definedName name="cellsNameComplex" localSheetId="0">[1]Control!#REF!</definedName>
    <definedName name="cellsNameComplex" localSheetId="14">[1]Control!#REF!</definedName>
    <definedName name="cellsNameComplex" localSheetId="15">[1]Control!#REF!</definedName>
    <definedName name="cellsNameComplex" localSheetId="16">[1]Control!#REF!</definedName>
    <definedName name="cellsNameComplex" localSheetId="17">[1]Control!#REF!</definedName>
    <definedName name="cellsNameComplex" localSheetId="18">[1]Control!#REF!</definedName>
    <definedName name="cellsNameComplex" localSheetId="10">[1]Control!#REF!</definedName>
    <definedName name="cellsNameComplex" localSheetId="9">[1]Control!#REF!</definedName>
    <definedName name="cellsNameComplex" localSheetId="8">[1]Control!#REF!</definedName>
    <definedName name="cellsNameComplex" localSheetId="7">[1]Control!#REF!</definedName>
    <definedName name="cellsNameComplex" localSheetId="6">[1]Control!#REF!</definedName>
    <definedName name="cellsNameComplex" localSheetId="20">[1]Control!#REF!</definedName>
    <definedName name="cellsNameComplex" localSheetId="21">[1]Control!#REF!</definedName>
    <definedName name="cellsNameComplex" localSheetId="12">[1]Control!#REF!</definedName>
    <definedName name="cellsNameComplex" localSheetId="22">[1]Control!#REF!</definedName>
    <definedName name="cellsNameComplex" localSheetId="23">[1]Control!#REF!</definedName>
    <definedName name="cellsNameComplex">[1]Control!#REF!</definedName>
    <definedName name="cellsNmCount" localSheetId="4">[1]Control!#REF!</definedName>
    <definedName name="cellsNmCount" localSheetId="3">[1]Control!#REF!</definedName>
    <definedName name="cellsNmCount" localSheetId="1">[1]Control!#REF!</definedName>
    <definedName name="cellsNmCount" localSheetId="2">[1]Control!#REF!</definedName>
    <definedName name="cellsNmCount" localSheetId="0">[1]Control!#REF!</definedName>
    <definedName name="cellsNmCount" localSheetId="14">[1]Control!#REF!</definedName>
    <definedName name="cellsNmCount" localSheetId="15">[1]Control!#REF!</definedName>
    <definedName name="cellsNmCount" localSheetId="16">[1]Control!#REF!</definedName>
    <definedName name="cellsNmCount" localSheetId="17">[1]Control!#REF!</definedName>
    <definedName name="cellsNmCount" localSheetId="18">[1]Control!#REF!</definedName>
    <definedName name="cellsNmCount" localSheetId="10">[1]Control!#REF!</definedName>
    <definedName name="cellsNmCount" localSheetId="9">[1]Control!#REF!</definedName>
    <definedName name="cellsNmCount" localSheetId="8">[1]Control!#REF!</definedName>
    <definedName name="cellsNmCount" localSheetId="7">[1]Control!#REF!</definedName>
    <definedName name="cellsNmCount" localSheetId="6">[1]Control!#REF!</definedName>
    <definedName name="cellsNmCount" localSheetId="20">[1]Control!#REF!</definedName>
    <definedName name="cellsNmCount" localSheetId="21">[1]Control!#REF!</definedName>
    <definedName name="cellsNmCount" localSheetId="12">[1]Control!#REF!</definedName>
    <definedName name="cellsNmCount" localSheetId="22">[1]Control!#REF!</definedName>
    <definedName name="cellsNmCount" localSheetId="23">[1]Control!#REF!</definedName>
    <definedName name="cellsNmCount">[1]Control!#REF!</definedName>
    <definedName name="cellsScale" localSheetId="4">[1]Control!#REF!</definedName>
    <definedName name="cellsScale" localSheetId="3">[1]Control!#REF!</definedName>
    <definedName name="cellsScale" localSheetId="1">[1]Control!#REF!</definedName>
    <definedName name="cellsScale" localSheetId="2">[1]Control!#REF!</definedName>
    <definedName name="cellsScale" localSheetId="0">[1]Control!#REF!</definedName>
    <definedName name="cellsScale" localSheetId="14">[1]Control!#REF!</definedName>
    <definedName name="cellsScale" localSheetId="15">[1]Control!#REF!</definedName>
    <definedName name="cellsScale" localSheetId="16">[1]Control!#REF!</definedName>
    <definedName name="cellsScale" localSheetId="17">[1]Control!#REF!</definedName>
    <definedName name="cellsScale" localSheetId="18">[1]Control!#REF!</definedName>
    <definedName name="cellsScale" localSheetId="10">[1]Control!#REF!</definedName>
    <definedName name="cellsScale" localSheetId="9">[1]Control!#REF!</definedName>
    <definedName name="cellsScale" localSheetId="8">[1]Control!#REF!</definedName>
    <definedName name="cellsScale" localSheetId="7">[1]Control!#REF!</definedName>
    <definedName name="cellsScale" localSheetId="6">[1]Control!#REF!</definedName>
    <definedName name="cellsScale" localSheetId="20">[1]Control!#REF!</definedName>
    <definedName name="cellsScale" localSheetId="21">[1]Control!#REF!</definedName>
    <definedName name="cellsScale" localSheetId="12">[1]Control!#REF!</definedName>
    <definedName name="cellsScale" localSheetId="22">[1]Control!#REF!</definedName>
    <definedName name="cellsScale" localSheetId="23">[1]Control!#REF!</definedName>
    <definedName name="cellsScale">[1]Control!#REF!</definedName>
    <definedName name="cellsYear" localSheetId="4">[1]Control!#REF!</definedName>
    <definedName name="cellsYear" localSheetId="3">[1]Control!#REF!</definedName>
    <definedName name="cellsYear" localSheetId="1">[1]Control!#REF!</definedName>
    <definedName name="cellsYear" localSheetId="2">[1]Control!#REF!</definedName>
    <definedName name="cellsYear" localSheetId="0">[1]Control!#REF!</definedName>
    <definedName name="cellsYear" localSheetId="14">[1]Control!#REF!</definedName>
    <definedName name="cellsYear" localSheetId="15">[1]Control!#REF!</definedName>
    <definedName name="cellsYear" localSheetId="16">[1]Control!#REF!</definedName>
    <definedName name="cellsYear" localSheetId="17">[1]Control!#REF!</definedName>
    <definedName name="cellsYear" localSheetId="18">[1]Control!#REF!</definedName>
    <definedName name="cellsYear" localSheetId="10">[1]Control!#REF!</definedName>
    <definedName name="cellsYear" localSheetId="9">[1]Control!#REF!</definedName>
    <definedName name="cellsYear" localSheetId="8">[1]Control!#REF!</definedName>
    <definedName name="cellsYear" localSheetId="7">[1]Control!#REF!</definedName>
    <definedName name="cellsYear" localSheetId="6">[1]Control!#REF!</definedName>
    <definedName name="cellsYear" localSheetId="20">[1]Control!#REF!</definedName>
    <definedName name="cellsYear" localSheetId="21">[1]Control!#REF!</definedName>
    <definedName name="cellsYear" localSheetId="12">[1]Control!#REF!</definedName>
    <definedName name="cellsYear" localSheetId="22">[1]Control!#REF!</definedName>
    <definedName name="cellsYear" localSheetId="23">[1]Control!#REF!</definedName>
    <definedName name="cellsYear">[1]Control!#REF!</definedName>
    <definedName name="columnsDay" localSheetId="4">[1]Control!#REF!</definedName>
    <definedName name="columnsDay" localSheetId="3">[1]Control!#REF!</definedName>
    <definedName name="columnsDay" localSheetId="1">[1]Control!#REF!</definedName>
    <definedName name="columnsDay" localSheetId="2">[1]Control!#REF!</definedName>
    <definedName name="columnsDay" localSheetId="0">[1]Control!#REF!</definedName>
    <definedName name="columnsDay" localSheetId="14">[1]Control!#REF!</definedName>
    <definedName name="columnsDay" localSheetId="15">[1]Control!#REF!</definedName>
    <definedName name="columnsDay" localSheetId="16">[1]Control!#REF!</definedName>
    <definedName name="columnsDay" localSheetId="17">[1]Control!#REF!</definedName>
    <definedName name="columnsDay" localSheetId="18">[1]Control!#REF!</definedName>
    <definedName name="columnsDay" localSheetId="10">[1]Control!#REF!</definedName>
    <definedName name="columnsDay" localSheetId="9">[1]Control!#REF!</definedName>
    <definedName name="columnsDay" localSheetId="8">[1]Control!#REF!</definedName>
    <definedName name="columnsDay" localSheetId="7">[1]Control!#REF!</definedName>
    <definedName name="columnsDay" localSheetId="6">[1]Control!#REF!</definedName>
    <definedName name="columnsDay" localSheetId="20">[1]Control!#REF!</definedName>
    <definedName name="columnsDay" localSheetId="21">[1]Control!#REF!</definedName>
    <definedName name="columnsDay" localSheetId="12">[1]Control!#REF!</definedName>
    <definedName name="columnsDay" localSheetId="22">[1]Control!#REF!</definedName>
    <definedName name="columnsDay" localSheetId="23">[1]Control!#REF!</definedName>
    <definedName name="columnsDay">[1]Control!#REF!</definedName>
    <definedName name="columnsVDHolder" localSheetId="4">[1]Control!#REF!</definedName>
    <definedName name="columnsVDHolder" localSheetId="3">[1]Control!#REF!</definedName>
    <definedName name="columnsVDHolder" localSheetId="1">[1]Control!#REF!</definedName>
    <definedName name="columnsVDHolder" localSheetId="2">[1]Control!#REF!</definedName>
    <definedName name="columnsVDHolder" localSheetId="0">[1]Control!#REF!</definedName>
    <definedName name="columnsVDHolder" localSheetId="14">[1]Control!#REF!</definedName>
    <definedName name="columnsVDHolder" localSheetId="15">[1]Control!#REF!</definedName>
    <definedName name="columnsVDHolder" localSheetId="16">[1]Control!#REF!</definedName>
    <definedName name="columnsVDHolder" localSheetId="17">[1]Control!#REF!</definedName>
    <definedName name="columnsVDHolder" localSheetId="18">[1]Control!#REF!</definedName>
    <definedName name="columnsVDHolder" localSheetId="10">[1]Control!#REF!</definedName>
    <definedName name="columnsVDHolder" localSheetId="9">[1]Control!#REF!</definedName>
    <definedName name="columnsVDHolder" localSheetId="8">[1]Control!#REF!</definedName>
    <definedName name="columnsVDHolder" localSheetId="7">[1]Control!#REF!</definedName>
    <definedName name="columnsVDHolder" localSheetId="6">[1]Control!#REF!</definedName>
    <definedName name="columnsVDHolder" localSheetId="20">[1]Control!#REF!</definedName>
    <definedName name="columnsVDHolder" localSheetId="21">[1]Control!#REF!</definedName>
    <definedName name="columnsVDHolder" localSheetId="12">[1]Control!#REF!</definedName>
    <definedName name="columnsVDHolder" localSheetId="22">[1]Control!#REF!</definedName>
    <definedName name="columnsVDHolder" localSheetId="23">[1]Control!#REF!</definedName>
    <definedName name="columnsVDHolder">[1]Control!#REF!</definedName>
    <definedName name="K_MONTH">#REF!</definedName>
    <definedName name="K_YEAR">#REF!</definedName>
    <definedName name="N_MONTH">#REF!</definedName>
    <definedName name="N_YEAR">#REF!</definedName>
    <definedName name="nameSheet_Spisok" localSheetId="4">[1]Control!#REF!</definedName>
    <definedName name="nameSheet_Spisok" localSheetId="3">[1]Control!#REF!</definedName>
    <definedName name="nameSheet_Spisok" localSheetId="1">[1]Control!#REF!</definedName>
    <definedName name="nameSheet_Spisok" localSheetId="2">[1]Control!#REF!</definedName>
    <definedName name="nameSheet_Spisok" localSheetId="0">[1]Control!#REF!</definedName>
    <definedName name="nameSheet_Spisok" localSheetId="14">[1]Control!#REF!</definedName>
    <definedName name="nameSheet_Spisok" localSheetId="15">[1]Control!#REF!</definedName>
    <definedName name="nameSheet_Spisok" localSheetId="16">[1]Control!#REF!</definedName>
    <definedName name="nameSheet_Spisok" localSheetId="17">[1]Control!#REF!</definedName>
    <definedName name="nameSheet_Spisok" localSheetId="18">[1]Control!#REF!</definedName>
    <definedName name="nameSheet_Spisok" localSheetId="10">[1]Control!#REF!</definedName>
    <definedName name="nameSheet_Spisok" localSheetId="9">[1]Control!#REF!</definedName>
    <definedName name="nameSheet_Spisok" localSheetId="8">[1]Control!#REF!</definedName>
    <definedName name="nameSheet_Spisok" localSheetId="7">[1]Control!#REF!</definedName>
    <definedName name="nameSheet_Spisok" localSheetId="6">[1]Control!#REF!</definedName>
    <definedName name="nameSheet_Spisok" localSheetId="20">[1]Control!#REF!</definedName>
    <definedName name="nameSheet_Spisok" localSheetId="21">[1]Control!#REF!</definedName>
    <definedName name="nameSheet_Spisok" localSheetId="12">[1]Control!#REF!</definedName>
    <definedName name="nameSheet_Spisok" localSheetId="22">[1]Control!#REF!</definedName>
    <definedName name="nameSheet_Spisok" localSheetId="23">[1]Control!#REF!</definedName>
    <definedName name="nameSheet_Spisok" localSheetId="24">[1]Control!#REF!</definedName>
    <definedName name="nameSheet_Spisok">[1]Control!#REF!</definedName>
    <definedName name="rowsDay" localSheetId="4">[1]Control!#REF!</definedName>
    <definedName name="rowsDay" localSheetId="3">[1]Control!#REF!</definedName>
    <definedName name="rowsDay" localSheetId="1">[1]Control!#REF!</definedName>
    <definedName name="rowsDay" localSheetId="2">[1]Control!#REF!</definedName>
    <definedName name="rowsDay" localSheetId="0">[1]Control!#REF!</definedName>
    <definedName name="rowsDay" localSheetId="14">[1]Control!#REF!</definedName>
    <definedName name="rowsDay" localSheetId="15">[1]Control!#REF!</definedName>
    <definedName name="rowsDay" localSheetId="16">[1]Control!#REF!</definedName>
    <definedName name="rowsDay" localSheetId="17">[1]Control!#REF!</definedName>
    <definedName name="rowsDay" localSheetId="18">[1]Control!#REF!</definedName>
    <definedName name="rowsDay" localSheetId="10">[1]Control!#REF!</definedName>
    <definedName name="rowsDay" localSheetId="9">[1]Control!#REF!</definedName>
    <definedName name="rowsDay" localSheetId="8">[1]Control!#REF!</definedName>
    <definedName name="rowsDay" localSheetId="7">[1]Control!#REF!</definedName>
    <definedName name="rowsDay" localSheetId="6">[1]Control!#REF!</definedName>
    <definedName name="rowsDay" localSheetId="20">[1]Control!#REF!</definedName>
    <definedName name="rowsDay" localSheetId="21">[1]Control!#REF!</definedName>
    <definedName name="rowsDay" localSheetId="12">[1]Control!#REF!</definedName>
    <definedName name="rowsDay" localSheetId="22">[1]Control!#REF!</definedName>
    <definedName name="rowsDay" localSheetId="23">[1]Control!#REF!</definedName>
    <definedName name="rowsDay" localSheetId="24">[1]Control!#REF!</definedName>
    <definedName name="rowsDay">[1]Control!#REF!</definedName>
    <definedName name="rowSpisok_beg" localSheetId="4">[1]Control!#REF!</definedName>
    <definedName name="rowSpisok_beg" localSheetId="3">[1]Control!#REF!</definedName>
    <definedName name="rowSpisok_beg" localSheetId="1">[1]Control!#REF!</definedName>
    <definedName name="rowSpisok_beg" localSheetId="2">[1]Control!#REF!</definedName>
    <definedName name="rowSpisok_beg" localSheetId="0">[1]Control!#REF!</definedName>
    <definedName name="rowSpisok_beg" localSheetId="14">[1]Control!#REF!</definedName>
    <definedName name="rowSpisok_beg" localSheetId="15">[1]Control!#REF!</definedName>
    <definedName name="rowSpisok_beg" localSheetId="16">[1]Control!#REF!</definedName>
    <definedName name="rowSpisok_beg" localSheetId="17">[1]Control!#REF!</definedName>
    <definedName name="rowSpisok_beg" localSheetId="18">[1]Control!#REF!</definedName>
    <definedName name="rowSpisok_beg" localSheetId="10">[1]Control!#REF!</definedName>
    <definedName name="rowSpisok_beg" localSheetId="9">[1]Control!#REF!</definedName>
    <definedName name="rowSpisok_beg" localSheetId="8">[1]Control!#REF!</definedName>
    <definedName name="rowSpisok_beg" localSheetId="7">[1]Control!#REF!</definedName>
    <definedName name="rowSpisok_beg" localSheetId="6">[1]Control!#REF!</definedName>
    <definedName name="rowSpisok_beg" localSheetId="20">[1]Control!#REF!</definedName>
    <definedName name="rowSpisok_beg" localSheetId="21">[1]Control!#REF!</definedName>
    <definedName name="rowSpisok_beg" localSheetId="12">[1]Control!#REF!</definedName>
    <definedName name="rowSpisok_beg" localSheetId="22">[1]Control!#REF!</definedName>
    <definedName name="rowSpisok_beg" localSheetId="23">[1]Control!#REF!</definedName>
    <definedName name="rowSpisok_beg" localSheetId="24">[1]Control!#REF!</definedName>
    <definedName name="rowSpisok_beg">[1]Control!#REF!</definedName>
    <definedName name="rowsVDHolder" localSheetId="4">[1]Control!#REF!</definedName>
    <definedName name="rowsVDHolder" localSheetId="3">[1]Control!#REF!</definedName>
    <definedName name="rowsVDHolder" localSheetId="1">[1]Control!#REF!</definedName>
    <definedName name="rowsVDHolder" localSheetId="2">[1]Control!#REF!</definedName>
    <definedName name="rowsVDHolder" localSheetId="0">[1]Control!#REF!</definedName>
    <definedName name="rowsVDHolder" localSheetId="14">[1]Control!#REF!</definedName>
    <definedName name="rowsVDHolder" localSheetId="15">[1]Control!#REF!</definedName>
    <definedName name="rowsVDHolder" localSheetId="16">[1]Control!#REF!</definedName>
    <definedName name="rowsVDHolder" localSheetId="17">[1]Control!#REF!</definedName>
    <definedName name="rowsVDHolder" localSheetId="18">[1]Control!#REF!</definedName>
    <definedName name="rowsVDHolder" localSheetId="10">[1]Control!#REF!</definedName>
    <definedName name="rowsVDHolder" localSheetId="9">[1]Control!#REF!</definedName>
    <definedName name="rowsVDHolder" localSheetId="8">[1]Control!#REF!</definedName>
    <definedName name="rowsVDHolder" localSheetId="7">[1]Control!#REF!</definedName>
    <definedName name="rowsVDHolder" localSheetId="6">[1]Control!#REF!</definedName>
    <definedName name="rowsVDHolder" localSheetId="20">[1]Control!#REF!</definedName>
    <definedName name="rowsVDHolder" localSheetId="21">[1]Control!#REF!</definedName>
    <definedName name="rowsVDHolder" localSheetId="12">[1]Control!#REF!</definedName>
    <definedName name="rowsVDHolder" localSheetId="22">[1]Control!#REF!</definedName>
    <definedName name="rowsVDHolder" localSheetId="23">[1]Control!#REF!</definedName>
    <definedName name="rowsVDHolder" localSheetId="24">[1]Control!#REF!</definedName>
    <definedName name="rowsVDHolder">[1]Control!#REF!</definedName>
    <definedName name="wrn.мартюш." localSheetId="5" hidden="1">{#N/A,#N/A,FALSE,"Мартюш";#N/A,#N/A,FALSE,"ЖБК"}</definedName>
    <definedName name="wrn.мартюш." localSheetId="4" hidden="1">{#N/A,#N/A,FALSE,"Мартюш";#N/A,#N/A,FALSE,"ЖБК"}</definedName>
    <definedName name="wrn.мартюш." localSheetId="3" hidden="1">{#N/A,#N/A,FALSE,"Мартюш";#N/A,#N/A,FALSE,"ЖБК"}</definedName>
    <definedName name="wrn.мартюш." localSheetId="1" hidden="1">{#N/A,#N/A,FALSE,"Мартюш";#N/A,#N/A,FALSE,"ЖБК"}</definedName>
    <definedName name="wrn.мартюш." localSheetId="2" hidden="1">{#N/A,#N/A,FALSE,"Мартюш";#N/A,#N/A,FALSE,"ЖБК"}</definedName>
    <definedName name="wrn.мартюш." localSheetId="0" hidden="1">{#N/A,#N/A,FALSE,"Мартюш";#N/A,#N/A,FALSE,"ЖБК"}</definedName>
    <definedName name="wrn.мартюш." localSheetId="14" hidden="1">{#N/A,#N/A,FALSE,"Мартюш";#N/A,#N/A,FALSE,"ЖБК"}</definedName>
    <definedName name="wrn.мартюш." localSheetId="15" hidden="1">{#N/A,#N/A,FALSE,"Мартюш";#N/A,#N/A,FALSE,"ЖБК"}</definedName>
    <definedName name="wrn.мартюш." localSheetId="16" hidden="1">{#N/A,#N/A,FALSE,"Мартюш";#N/A,#N/A,FALSE,"ЖБК"}</definedName>
    <definedName name="wrn.мартюш." localSheetId="17" hidden="1">{#N/A,#N/A,FALSE,"Мартюш";#N/A,#N/A,FALSE,"ЖБК"}</definedName>
    <definedName name="wrn.мартюш." localSheetId="18" hidden="1">{#N/A,#N/A,FALSE,"Мартюш";#N/A,#N/A,FALSE,"ЖБК"}</definedName>
    <definedName name="wrn.мартюш." localSheetId="11" hidden="1">{#N/A,#N/A,FALSE,"Мартюш";#N/A,#N/A,FALSE,"ЖБК"}</definedName>
    <definedName name="wrn.мартюш." localSheetId="10" hidden="1">{#N/A,#N/A,FALSE,"Мартюш";#N/A,#N/A,FALSE,"ЖБК"}</definedName>
    <definedName name="wrn.мартюш." localSheetId="9" hidden="1">{#N/A,#N/A,FALSE,"Мартюш";#N/A,#N/A,FALSE,"ЖБК"}</definedName>
    <definedName name="wrn.мартюш." localSheetId="8" hidden="1">{#N/A,#N/A,FALSE,"Мартюш";#N/A,#N/A,FALSE,"ЖБК"}</definedName>
    <definedName name="wrn.мартюш." localSheetId="7" hidden="1">{#N/A,#N/A,FALSE,"Мартюш";#N/A,#N/A,FALSE,"ЖБК"}</definedName>
    <definedName name="wrn.мартюш." localSheetId="6" hidden="1">{#N/A,#N/A,FALSE,"Мартюш";#N/A,#N/A,FALSE,"ЖБК"}</definedName>
    <definedName name="wrn.мартюш." localSheetId="19" hidden="1">{#N/A,#N/A,FALSE,"Мартюш";#N/A,#N/A,FALSE,"ЖБК"}</definedName>
    <definedName name="wrn.мартюш." localSheetId="20" hidden="1">{#N/A,#N/A,FALSE,"Мартюш";#N/A,#N/A,FALSE,"ЖБК"}</definedName>
    <definedName name="wrn.мартюш." localSheetId="21" hidden="1">{#N/A,#N/A,FALSE,"Мартюш";#N/A,#N/A,FALSE,"ЖБК"}</definedName>
    <definedName name="wrn.мартюш." localSheetId="12" hidden="1">{#N/A,#N/A,FALSE,"Мартюш";#N/A,#N/A,FALSE,"ЖБК"}</definedName>
    <definedName name="wrn.мартюш." localSheetId="22" hidden="1">{#N/A,#N/A,FALSE,"Мартюш";#N/A,#N/A,FALSE,"ЖБК"}</definedName>
    <definedName name="wrn.мартюш." localSheetId="23" hidden="1">{#N/A,#N/A,FALSE,"Мартюш";#N/A,#N/A,FALSE,"ЖБК"}</definedName>
    <definedName name="wrn.мартюш." localSheetId="24" hidden="1">{#N/A,#N/A,FALSE,"Мартюш";#N/A,#N/A,FALSE,"ЖБК"}</definedName>
    <definedName name="wrn.мартюш." hidden="1">{#N/A,#N/A,FALSE,"Мартюш";#N/A,#N/A,FALSE,"ЖБК"}</definedName>
    <definedName name="ааааа">[1]Control!#REF!</definedName>
    <definedName name="аап">[1]Control!#REF!</definedName>
    <definedName name="акаааа">[1]Control!#REF!</definedName>
    <definedName name="Вввв">[1]Control!#REF!</definedName>
    <definedName name="дл">[1]Control!#REF!</definedName>
    <definedName name="дололо">[1]Control!#REF!</definedName>
    <definedName name="_xlnm.Print_Area" localSheetId="13">'ИЗУМРУД '!$A$1:$Z$74</definedName>
    <definedName name="_xlnm.Print_Area" localSheetId="14">'ИЗУМРУД  (2)'!$A$1:$Z$74</definedName>
    <definedName name="_xlnm.Print_Area" localSheetId="15">'ИЗУМРУД  (3)'!$A$1:$Z$74</definedName>
    <definedName name="_xlnm.Print_Area" localSheetId="16">'ИЗУМРУД  (4)'!$A$1:$Z$74</definedName>
    <definedName name="_xlnm.Print_Area" localSheetId="17">'ИЗУМРУД  (5)'!$A$1:$Z$74</definedName>
    <definedName name="_xlnm.Print_Area" localSheetId="18">'ИЗУМРУД  (6)'!$A$1:$Z$74</definedName>
    <definedName name="_xlnm.Print_Area" localSheetId="11">РОЗОВАЯ1!$A$1:$AD$74</definedName>
    <definedName name="_xlnm.Print_Area" localSheetId="10">'РОЗОВАЯ1 (2)'!$A$1:$AD$74</definedName>
    <definedName name="_xlnm.Print_Area" localSheetId="9">'РОЗОВАЯ1 (3)'!$A$1:$AD$74</definedName>
    <definedName name="_xlnm.Print_Area" localSheetId="8">'РОЗОВАЯ1 (4)'!$A$1:$AD$74</definedName>
    <definedName name="_xlnm.Print_Area" localSheetId="7">'РОЗОВАЯ1 (5)'!$A$1:$AD$74</definedName>
    <definedName name="_xlnm.Print_Area" localSheetId="6">'РОЗОВАЯ1 (6)'!$A$1:$AD$74</definedName>
    <definedName name="_xlnm.Print_Area" localSheetId="19">'СОЛНЕЧНАЯ '!$A$1:$AC$74</definedName>
    <definedName name="_xlnm.Print_Area" localSheetId="20">СОЛНЕЧНАЯ1!$A$1:$AC$74</definedName>
    <definedName name="_xlnm.Print_Area" localSheetId="21">'СОЛНЕЧНАЯ2 '!$A$1:$AC$74</definedName>
    <definedName name="_xlnm.Print_Area" localSheetId="12">СОЛНЕЧНАЯ3!$A$1:$AC$74</definedName>
    <definedName name="_xlnm.Print_Area" localSheetId="22">СОЛНЕЧНАЯ4!$A$1:$AC$74</definedName>
    <definedName name="_xlnm.Print_Area" localSheetId="23">СОЛНЕЧНАЯ5!$A$1:$AC$74</definedName>
    <definedName name="пкпкпкп">[1]Control!#REF!</definedName>
    <definedName name="ппр">[1]Control!#REF!</definedName>
    <definedName name="р" localSheetId="24">[1]Control!#REF!</definedName>
    <definedName name="р">[1]Control!#REF!</definedName>
    <definedName name="ро" localSheetId="24">[1]Control!#REF!</definedName>
    <definedName name="ро">[1]Control!#REF!</definedName>
    <definedName name="роз" localSheetId="24">[1]Control!#REF!</definedName>
    <definedName name="роз">[1]Control!#REF!</definedName>
    <definedName name="ролд" localSheetId="24">[1]Control!#REF!</definedName>
    <definedName name="ролд">[1]Control!#REF!</definedName>
    <definedName name="рпп12">[1]Control!#REF!</definedName>
    <definedName name="синарская1" localSheetId="4">[1]Control!#REF!</definedName>
    <definedName name="синарская1" localSheetId="3">[1]Control!#REF!</definedName>
    <definedName name="синарская1" localSheetId="1">[1]Control!#REF!</definedName>
    <definedName name="синарская1" localSheetId="2">[1]Control!#REF!</definedName>
    <definedName name="синарская1" localSheetId="0">[1]Control!#REF!</definedName>
    <definedName name="синарская1" localSheetId="14">[1]Control!#REF!</definedName>
    <definedName name="синарская1" localSheetId="15">[1]Control!#REF!</definedName>
    <definedName name="синарская1" localSheetId="16">[1]Control!#REF!</definedName>
    <definedName name="синарская1" localSheetId="17">[1]Control!#REF!</definedName>
    <definedName name="синарская1" localSheetId="18">[1]Control!#REF!</definedName>
    <definedName name="синарская1" localSheetId="10">[1]Control!#REF!</definedName>
    <definedName name="синарская1" localSheetId="9">[1]Control!#REF!</definedName>
    <definedName name="синарская1" localSheetId="8">[1]Control!#REF!</definedName>
    <definedName name="синарская1" localSheetId="7">[1]Control!#REF!</definedName>
    <definedName name="синарская1" localSheetId="6">[1]Control!#REF!</definedName>
    <definedName name="синарская1" localSheetId="20">[1]Control!#REF!</definedName>
    <definedName name="синарская1" localSheetId="21">[1]Control!#REF!</definedName>
    <definedName name="синарская1" localSheetId="12">[1]Control!#REF!</definedName>
    <definedName name="синарская1" localSheetId="22">[1]Control!#REF!</definedName>
    <definedName name="синарская1" localSheetId="23">[1]Control!#REF!</definedName>
    <definedName name="синарская1">[1]Control!#REF!</definedName>
    <definedName name="синарская2" localSheetId="4">[1]Control!#REF!</definedName>
    <definedName name="синарская2" localSheetId="3">[1]Control!#REF!</definedName>
    <definedName name="синарская2" localSheetId="1">[1]Control!#REF!</definedName>
    <definedName name="синарская2" localSheetId="2">[1]Control!#REF!</definedName>
    <definedName name="синарская2" localSheetId="0">[1]Control!#REF!</definedName>
    <definedName name="синарская2" localSheetId="14">[1]Control!#REF!</definedName>
    <definedName name="синарская2" localSheetId="15">[1]Control!#REF!</definedName>
    <definedName name="синарская2" localSheetId="16">[1]Control!#REF!</definedName>
    <definedName name="синарская2" localSheetId="17">[1]Control!#REF!</definedName>
    <definedName name="синарская2" localSheetId="18">[1]Control!#REF!</definedName>
    <definedName name="синарская2" localSheetId="10">[1]Control!#REF!</definedName>
    <definedName name="синарская2" localSheetId="9">[1]Control!#REF!</definedName>
    <definedName name="синарская2" localSheetId="8">[1]Control!#REF!</definedName>
    <definedName name="синарская2" localSheetId="7">[1]Control!#REF!</definedName>
    <definedName name="синарская2" localSheetId="6">[1]Control!#REF!</definedName>
    <definedName name="синарская2" localSheetId="20">[1]Control!#REF!</definedName>
    <definedName name="синарская2" localSheetId="21">[1]Control!#REF!</definedName>
    <definedName name="синарская2" localSheetId="12">[1]Control!#REF!</definedName>
    <definedName name="синарская2" localSheetId="22">[1]Control!#REF!</definedName>
    <definedName name="синарская2" localSheetId="23">[1]Control!#REF!</definedName>
    <definedName name="синарская2">[1]Control!#REF!</definedName>
  </definedNames>
  <calcPr calcId="125725"/>
</workbook>
</file>

<file path=xl/calcChain.xml><?xml version="1.0" encoding="utf-8"?>
<calcChain xmlns="http://schemas.openxmlformats.org/spreadsheetml/2006/main">
  <c r="N28" i="25"/>
  <c r="M28"/>
  <c r="L28"/>
  <c r="K28"/>
  <c r="N15"/>
  <c r="K15"/>
  <c r="N11"/>
  <c r="M11"/>
  <c r="L11"/>
  <c r="K11"/>
  <c r="N10"/>
  <c r="N19" s="1"/>
  <c r="M10"/>
  <c r="M19" s="1"/>
  <c r="L10"/>
  <c r="L19" s="1"/>
  <c r="K10"/>
  <c r="K19" s="1"/>
  <c r="N29" i="24"/>
  <c r="M29"/>
  <c r="L29"/>
  <c r="K29"/>
  <c r="N12"/>
  <c r="M12"/>
  <c r="L12"/>
  <c r="K12"/>
  <c r="N11"/>
  <c r="N20" s="1"/>
  <c r="M11"/>
  <c r="M20" s="1"/>
  <c r="L11"/>
  <c r="L20" s="1"/>
  <c r="K11"/>
  <c r="K20" s="1"/>
  <c r="N28" i="22"/>
  <c r="M28"/>
  <c r="L28"/>
  <c r="K28"/>
  <c r="N19"/>
  <c r="M19"/>
  <c r="L19"/>
  <c r="K19"/>
  <c r="N30" i="21"/>
  <c r="M30"/>
  <c r="L30"/>
  <c r="K30"/>
  <c r="N21"/>
  <c r="M21"/>
  <c r="L21"/>
  <c r="K21"/>
  <c r="N30" i="20"/>
  <c r="M30"/>
  <c r="L30"/>
  <c r="K30"/>
  <c r="N21"/>
  <c r="K17"/>
  <c r="M13"/>
  <c r="M21" s="1"/>
  <c r="L13"/>
  <c r="K13"/>
  <c r="K21" s="1"/>
  <c r="M12"/>
  <c r="L12"/>
  <c r="L21" s="1"/>
  <c r="K12"/>
  <c r="N30" i="19"/>
  <c r="M30"/>
  <c r="L30"/>
  <c r="K30"/>
  <c r="N17"/>
  <c r="K17"/>
  <c r="N12"/>
  <c r="N21" s="1"/>
  <c r="M12"/>
  <c r="M21" s="1"/>
  <c r="L12"/>
  <c r="L21" s="1"/>
  <c r="K12"/>
  <c r="K21" s="1"/>
  <c r="E71" i="18"/>
  <c r="M54"/>
  <c r="F54"/>
  <c r="M53"/>
  <c r="F53"/>
  <c r="T24"/>
  <c r="S24"/>
  <c r="Q24"/>
  <c r="P24"/>
  <c r="N24"/>
  <c r="M24"/>
  <c r="K24"/>
  <c r="J24"/>
  <c r="AC12"/>
  <c r="T63" s="1"/>
  <c r="T67" s="1"/>
  <c r="AB12"/>
  <c r="R63" s="1"/>
  <c r="R67" s="1"/>
  <c r="AA12"/>
  <c r="Q63" s="1"/>
  <c r="Q67" s="1"/>
  <c r="Z12"/>
  <c r="O63" s="1"/>
  <c r="O67" s="1"/>
  <c r="Y12"/>
  <c r="N63" s="1"/>
  <c r="N67" s="1"/>
  <c r="X12"/>
  <c r="L63" s="1"/>
  <c r="L67" s="1"/>
  <c r="W12"/>
  <c r="K63" s="1"/>
  <c r="K67" s="1"/>
  <c r="V12"/>
  <c r="I63" s="1"/>
  <c r="I67" s="1"/>
  <c r="AC11"/>
  <c r="AB11"/>
  <c r="AA11"/>
  <c r="Z11"/>
  <c r="Y11"/>
  <c r="X11"/>
  <c r="W11"/>
  <c r="V11"/>
  <c r="H11"/>
  <c r="H10"/>
  <c r="AC8"/>
  <c r="AB8"/>
  <c r="T62" s="1"/>
  <c r="T66" s="1"/>
  <c r="AA8"/>
  <c r="Z8"/>
  <c r="Q62" s="1"/>
  <c r="Q66" s="1"/>
  <c r="Y8"/>
  <c r="X8"/>
  <c r="N62" s="1"/>
  <c r="N66" s="1"/>
  <c r="W8"/>
  <c r="V8"/>
  <c r="K62" s="1"/>
  <c r="K66" s="1"/>
  <c r="AC7"/>
  <c r="AB7"/>
  <c r="AA7"/>
  <c r="Z7"/>
  <c r="Y7"/>
  <c r="X7"/>
  <c r="W7"/>
  <c r="V7"/>
  <c r="H7"/>
  <c r="H6"/>
  <c r="E71" i="17"/>
  <c r="M54"/>
  <c r="F54"/>
  <c r="M53"/>
  <c r="F53"/>
  <c r="T24"/>
  <c r="S24"/>
  <c r="Q24"/>
  <c r="P24"/>
  <c r="N24"/>
  <c r="M24"/>
  <c r="K24"/>
  <c r="J24"/>
  <c r="AC12"/>
  <c r="T63" s="1"/>
  <c r="T67" s="1"/>
  <c r="AB12"/>
  <c r="R63" s="1"/>
  <c r="R67" s="1"/>
  <c r="AA12"/>
  <c r="Q63" s="1"/>
  <c r="Q67" s="1"/>
  <c r="Z12"/>
  <c r="O63" s="1"/>
  <c r="O67" s="1"/>
  <c r="Y12"/>
  <c r="N63" s="1"/>
  <c r="N67" s="1"/>
  <c r="X12"/>
  <c r="L63" s="1"/>
  <c r="L67" s="1"/>
  <c r="W12"/>
  <c r="K63" s="1"/>
  <c r="K67" s="1"/>
  <c r="V12"/>
  <c r="I63" s="1"/>
  <c r="I67" s="1"/>
  <c r="AC11"/>
  <c r="AB11"/>
  <c r="AA11"/>
  <c r="Z11"/>
  <c r="Y11"/>
  <c r="X11"/>
  <c r="W11"/>
  <c r="V11"/>
  <c r="H11"/>
  <c r="H10"/>
  <c r="AC8"/>
  <c r="AB8"/>
  <c r="T62" s="1"/>
  <c r="T66" s="1"/>
  <c r="AA8"/>
  <c r="Z8"/>
  <c r="Q62" s="1"/>
  <c r="Q66" s="1"/>
  <c r="Y8"/>
  <c r="X8"/>
  <c r="N62" s="1"/>
  <c r="N66" s="1"/>
  <c r="W8"/>
  <c r="V8"/>
  <c r="K62" s="1"/>
  <c r="K66" s="1"/>
  <c r="AC7"/>
  <c r="AB7"/>
  <c r="AA7"/>
  <c r="Z7"/>
  <c r="Y7"/>
  <c r="X7"/>
  <c r="W7"/>
  <c r="V7"/>
  <c r="H7"/>
  <c r="H6"/>
  <c r="E71" i="16"/>
  <c r="M54"/>
  <c r="F54"/>
  <c r="M53"/>
  <c r="F53"/>
  <c r="T24"/>
  <c r="S24"/>
  <c r="Q24"/>
  <c r="P24"/>
  <c r="N24"/>
  <c r="M24"/>
  <c r="K24"/>
  <c r="J24"/>
  <c r="AC12"/>
  <c r="AB12"/>
  <c r="T63" s="1"/>
  <c r="T67" s="1"/>
  <c r="AA12"/>
  <c r="Z12"/>
  <c r="Q63" s="1"/>
  <c r="Q67" s="1"/>
  <c r="Y12"/>
  <c r="X12"/>
  <c r="N63" s="1"/>
  <c r="N67" s="1"/>
  <c r="W12"/>
  <c r="V12"/>
  <c r="K63" s="1"/>
  <c r="K67" s="1"/>
  <c r="AC11"/>
  <c r="AB11"/>
  <c r="AA11"/>
  <c r="Z11"/>
  <c r="Y11"/>
  <c r="X11"/>
  <c r="W11"/>
  <c r="V11"/>
  <c r="H11"/>
  <c r="H10"/>
  <c r="AC8"/>
  <c r="AB8"/>
  <c r="T62" s="1"/>
  <c r="T66" s="1"/>
  <c r="T70" s="1"/>
  <c r="AA8"/>
  <c r="Z8"/>
  <c r="Q62" s="1"/>
  <c r="Q66" s="1"/>
  <c r="Q70" s="1"/>
  <c r="Y8"/>
  <c r="X8"/>
  <c r="N62" s="1"/>
  <c r="N66" s="1"/>
  <c r="N70" s="1"/>
  <c r="W8"/>
  <c r="V8"/>
  <c r="K62" s="1"/>
  <c r="K66" s="1"/>
  <c r="K70" s="1"/>
  <c r="AC7"/>
  <c r="AB7"/>
  <c r="AA7"/>
  <c r="Z7"/>
  <c r="Y7"/>
  <c r="X7"/>
  <c r="W7"/>
  <c r="V7"/>
  <c r="H7"/>
  <c r="H6"/>
  <c r="E71" i="15"/>
  <c r="M54"/>
  <c r="F54"/>
  <c r="M53"/>
  <c r="F53"/>
  <c r="T24"/>
  <c r="S24"/>
  <c r="Q24"/>
  <c r="P24"/>
  <c r="N24"/>
  <c r="M24"/>
  <c r="K24"/>
  <c r="J24"/>
  <c r="AC12"/>
  <c r="T63" s="1"/>
  <c r="T67" s="1"/>
  <c r="AB12"/>
  <c r="R63" s="1"/>
  <c r="R67" s="1"/>
  <c r="AA12"/>
  <c r="Q63" s="1"/>
  <c r="Q67" s="1"/>
  <c r="Z12"/>
  <c r="O63" s="1"/>
  <c r="O67" s="1"/>
  <c r="Y12"/>
  <c r="N63" s="1"/>
  <c r="N67" s="1"/>
  <c r="X12"/>
  <c r="L63" s="1"/>
  <c r="L67" s="1"/>
  <c r="W12"/>
  <c r="K63" s="1"/>
  <c r="K67" s="1"/>
  <c r="V12"/>
  <c r="I63" s="1"/>
  <c r="I67" s="1"/>
  <c r="AC11"/>
  <c r="AB11"/>
  <c r="AA11"/>
  <c r="Z11"/>
  <c r="Y11"/>
  <c r="X11"/>
  <c r="W11"/>
  <c r="V11"/>
  <c r="H11"/>
  <c r="H10"/>
  <c r="AC8"/>
  <c r="T62" s="1"/>
  <c r="T66" s="1"/>
  <c r="T70" s="1"/>
  <c r="AB8"/>
  <c r="R62" s="1"/>
  <c r="R66" s="1"/>
  <c r="R70" s="1"/>
  <c r="AA8"/>
  <c r="Q62" s="1"/>
  <c r="Q66" s="1"/>
  <c r="Q70" s="1"/>
  <c r="Z8"/>
  <c r="O62" s="1"/>
  <c r="O66" s="1"/>
  <c r="O70" s="1"/>
  <c r="Y8"/>
  <c r="N62" s="1"/>
  <c r="N66" s="1"/>
  <c r="N70" s="1"/>
  <c r="X8"/>
  <c r="L62" s="1"/>
  <c r="L66" s="1"/>
  <c r="L70" s="1"/>
  <c r="W8"/>
  <c r="K62" s="1"/>
  <c r="K66" s="1"/>
  <c r="K70" s="1"/>
  <c r="V8"/>
  <c r="I62" s="1"/>
  <c r="I66" s="1"/>
  <c r="I70" s="1"/>
  <c r="AC7"/>
  <c r="AB7"/>
  <c r="AA7"/>
  <c r="Z7"/>
  <c r="Y7"/>
  <c r="X7"/>
  <c r="W7"/>
  <c r="V7"/>
  <c r="H7"/>
  <c r="H6"/>
  <c r="E71" i="14"/>
  <c r="M54"/>
  <c r="F54"/>
  <c r="M53"/>
  <c r="F53"/>
  <c r="T24"/>
  <c r="S24"/>
  <c r="Q24"/>
  <c r="P24"/>
  <c r="N24"/>
  <c r="M24"/>
  <c r="K24"/>
  <c r="J24"/>
  <c r="AC12"/>
  <c r="AB12"/>
  <c r="T63" s="1"/>
  <c r="AA12"/>
  <c r="Z12"/>
  <c r="Q63" s="1"/>
  <c r="Y12"/>
  <c r="X12"/>
  <c r="N63" s="1"/>
  <c r="W12"/>
  <c r="V12"/>
  <c r="K63" s="1"/>
  <c r="AB11"/>
  <c r="AC11" s="1"/>
  <c r="AA11"/>
  <c r="Z11"/>
  <c r="Y11"/>
  <c r="X11"/>
  <c r="W11"/>
  <c r="V11"/>
  <c r="H11"/>
  <c r="H10"/>
  <c r="AC8"/>
  <c r="AB8"/>
  <c r="T62" s="1"/>
  <c r="AA8"/>
  <c r="Z8"/>
  <c r="Q62" s="1"/>
  <c r="Y8"/>
  <c r="X8"/>
  <c r="N62" s="1"/>
  <c r="W8"/>
  <c r="V8"/>
  <c r="K62" s="1"/>
  <c r="K66" s="1"/>
  <c r="AC7"/>
  <c r="AB7"/>
  <c r="AA7"/>
  <c r="Z7"/>
  <c r="Y7"/>
  <c r="X7"/>
  <c r="W7"/>
  <c r="V7"/>
  <c r="H7"/>
  <c r="H6"/>
  <c r="M54" i="13"/>
  <c r="F54"/>
  <c r="M53"/>
  <c r="F53"/>
  <c r="T24"/>
  <c r="S24"/>
  <c r="Q24"/>
  <c r="P24"/>
  <c r="N24"/>
  <c r="M24"/>
  <c r="K24"/>
  <c r="J24"/>
  <c r="AC12"/>
  <c r="AB12"/>
  <c r="R63" s="1"/>
  <c r="AA12"/>
  <c r="Z12"/>
  <c r="O63" s="1"/>
  <c r="Y12"/>
  <c r="X12"/>
  <c r="L63" s="1"/>
  <c r="W12"/>
  <c r="V12"/>
  <c r="I63" s="1"/>
  <c r="AB11"/>
  <c r="AC11" s="1"/>
  <c r="Z11"/>
  <c r="AA11" s="1"/>
  <c r="X11"/>
  <c r="Y11" s="1"/>
  <c r="V11"/>
  <c r="W11" s="1"/>
  <c r="H11"/>
  <c r="H10"/>
  <c r="AC8"/>
  <c r="AB8"/>
  <c r="R62" s="1"/>
  <c r="AA8"/>
  <c r="Z8"/>
  <c r="O62" s="1"/>
  <c r="Y8"/>
  <c r="X8"/>
  <c r="L62" s="1"/>
  <c r="W8"/>
  <c r="V8"/>
  <c r="I62" s="1"/>
  <c r="AB7"/>
  <c r="AC7" s="1"/>
  <c r="Z7"/>
  <c r="AA7" s="1"/>
  <c r="X7"/>
  <c r="Y7" s="1"/>
  <c r="V7"/>
  <c r="W7" s="1"/>
  <c r="H7"/>
  <c r="H6"/>
  <c r="M54" i="12"/>
  <c r="F54"/>
  <c r="M53"/>
  <c r="F53"/>
  <c r="T24"/>
  <c r="S24"/>
  <c r="Q24"/>
  <c r="P24"/>
  <c r="N24"/>
  <c r="M24"/>
  <c r="K24"/>
  <c r="J24"/>
  <c r="AC12"/>
  <c r="AB12"/>
  <c r="R63" s="1"/>
  <c r="AA12"/>
  <c r="Z12"/>
  <c r="O63" s="1"/>
  <c r="Y12"/>
  <c r="X12"/>
  <c r="L63" s="1"/>
  <c r="W12"/>
  <c r="V12"/>
  <c r="I63" s="1"/>
  <c r="AB11"/>
  <c r="AC11" s="1"/>
  <c r="Z11"/>
  <c r="AA11" s="1"/>
  <c r="X11"/>
  <c r="Y11" s="1"/>
  <c r="V11"/>
  <c r="W11" s="1"/>
  <c r="H11"/>
  <c r="H10"/>
  <c r="AC8"/>
  <c r="AB8"/>
  <c r="R62" s="1"/>
  <c r="AA8"/>
  <c r="Z8"/>
  <c r="O62" s="1"/>
  <c r="Y8"/>
  <c r="X8"/>
  <c r="L62" s="1"/>
  <c r="W8"/>
  <c r="V8"/>
  <c r="I62" s="1"/>
  <c r="AB7"/>
  <c r="AC7" s="1"/>
  <c r="Z7"/>
  <c r="AA7" s="1"/>
  <c r="X7"/>
  <c r="Y7" s="1"/>
  <c r="V7"/>
  <c r="W7" s="1"/>
  <c r="H7"/>
  <c r="H6"/>
  <c r="M54" i="11"/>
  <c r="F54"/>
  <c r="M53"/>
  <c r="F53"/>
  <c r="T24"/>
  <c r="S24"/>
  <c r="Q24"/>
  <c r="P24"/>
  <c r="N24"/>
  <c r="M24"/>
  <c r="K24"/>
  <c r="J24"/>
  <c r="AC12"/>
  <c r="AB12"/>
  <c r="R63" s="1"/>
  <c r="AA12"/>
  <c r="Z12"/>
  <c r="O63" s="1"/>
  <c r="Y12"/>
  <c r="X12"/>
  <c r="L63" s="1"/>
  <c r="W12"/>
  <c r="V12"/>
  <c r="I63" s="1"/>
  <c r="AB11"/>
  <c r="AC11" s="1"/>
  <c r="Z11"/>
  <c r="AA11" s="1"/>
  <c r="X11"/>
  <c r="Y11" s="1"/>
  <c r="V11"/>
  <c r="W11" s="1"/>
  <c r="H11"/>
  <c r="H10"/>
  <c r="AC8"/>
  <c r="AB8"/>
  <c r="R62" s="1"/>
  <c r="AA8"/>
  <c r="Z8"/>
  <c r="O62" s="1"/>
  <c r="Y8"/>
  <c r="X8"/>
  <c r="L62" s="1"/>
  <c r="W8"/>
  <c r="V8"/>
  <c r="I62" s="1"/>
  <c r="AB7"/>
  <c r="AC7" s="1"/>
  <c r="Z7"/>
  <c r="AA7" s="1"/>
  <c r="X7"/>
  <c r="Y7" s="1"/>
  <c r="V7"/>
  <c r="W7" s="1"/>
  <c r="H7"/>
  <c r="H6"/>
  <c r="M54" i="10"/>
  <c r="F54"/>
  <c r="M53"/>
  <c r="F53"/>
  <c r="T24"/>
  <c r="S24"/>
  <c r="Q24"/>
  <c r="P24"/>
  <c r="N24"/>
  <c r="M24"/>
  <c r="K24"/>
  <c r="J24"/>
  <c r="AC12"/>
  <c r="AB12"/>
  <c r="R63" s="1"/>
  <c r="AA12"/>
  <c r="Z12"/>
  <c r="O63" s="1"/>
  <c r="Y12"/>
  <c r="X12"/>
  <c r="L63" s="1"/>
  <c r="W12"/>
  <c r="V12"/>
  <c r="I63" s="1"/>
  <c r="AB11"/>
  <c r="AC11" s="1"/>
  <c r="Z11"/>
  <c r="AA11" s="1"/>
  <c r="X11"/>
  <c r="Y11" s="1"/>
  <c r="V11"/>
  <c r="W11" s="1"/>
  <c r="H11"/>
  <c r="H10"/>
  <c r="AC8"/>
  <c r="AB8"/>
  <c r="R62" s="1"/>
  <c r="AA8"/>
  <c r="Z8"/>
  <c r="O62" s="1"/>
  <c r="Y8"/>
  <c r="X8"/>
  <c r="L62" s="1"/>
  <c r="W8"/>
  <c r="V8"/>
  <c r="I62" s="1"/>
  <c r="AB7"/>
  <c r="AC7" s="1"/>
  <c r="Z7"/>
  <c r="AA7" s="1"/>
  <c r="X7"/>
  <c r="Y7" s="1"/>
  <c r="V7"/>
  <c r="W7" s="1"/>
  <c r="H7"/>
  <c r="H6"/>
  <c r="M54" i="9"/>
  <c r="F54"/>
  <c r="M53"/>
  <c r="F53"/>
  <c r="T24"/>
  <c r="S24"/>
  <c r="Q24"/>
  <c r="P24"/>
  <c r="N24"/>
  <c r="M24"/>
  <c r="K24"/>
  <c r="J24"/>
  <c r="AC12"/>
  <c r="AB12"/>
  <c r="R63" s="1"/>
  <c r="AA12"/>
  <c r="Z12"/>
  <c r="O63" s="1"/>
  <c r="Y12"/>
  <c r="X12"/>
  <c r="L63" s="1"/>
  <c r="W12"/>
  <c r="V12"/>
  <c r="I63" s="1"/>
  <c r="AB11"/>
  <c r="AC11" s="1"/>
  <c r="Z11"/>
  <c r="AA11" s="1"/>
  <c r="X11"/>
  <c r="Y11" s="1"/>
  <c r="V11"/>
  <c r="W11" s="1"/>
  <c r="H11"/>
  <c r="H10"/>
  <c r="AC8"/>
  <c r="AB8"/>
  <c r="R62" s="1"/>
  <c r="AA8"/>
  <c r="Z8"/>
  <c r="O62" s="1"/>
  <c r="Y8"/>
  <c r="X8"/>
  <c r="L62" s="1"/>
  <c r="W8"/>
  <c r="V8"/>
  <c r="I62" s="1"/>
  <c r="AB7"/>
  <c r="AC7" s="1"/>
  <c r="Z7"/>
  <c r="AA7" s="1"/>
  <c r="X7"/>
  <c r="Y7" s="1"/>
  <c r="V7"/>
  <c r="W7" s="1"/>
  <c r="H7"/>
  <c r="H6"/>
  <c r="M54" i="8"/>
  <c r="F54"/>
  <c r="M53"/>
  <c r="F53"/>
  <c r="T24"/>
  <c r="S24"/>
  <c r="Q24"/>
  <c r="P24"/>
  <c r="N24"/>
  <c r="M24"/>
  <c r="K24"/>
  <c r="J24"/>
  <c r="AI15"/>
  <c r="AI16" s="1"/>
  <c r="AH14"/>
  <c r="AH13"/>
  <c r="AC12"/>
  <c r="AB12"/>
  <c r="R63" s="1"/>
  <c r="AA12"/>
  <c r="Z12"/>
  <c r="O63" s="1"/>
  <c r="Y12"/>
  <c r="X12"/>
  <c r="L63" s="1"/>
  <c r="W12"/>
  <c r="V12"/>
  <c r="I63" s="1"/>
  <c r="AB11"/>
  <c r="AC11" s="1"/>
  <c r="Z11"/>
  <c r="AA11" s="1"/>
  <c r="X11"/>
  <c r="Y11" s="1"/>
  <c r="V11"/>
  <c r="W11" s="1"/>
  <c r="H11"/>
  <c r="H10"/>
  <c r="AC8"/>
  <c r="AB8"/>
  <c r="R62" s="1"/>
  <c r="AA8"/>
  <c r="Z8"/>
  <c r="O62" s="1"/>
  <c r="Y8"/>
  <c r="X8"/>
  <c r="L62" s="1"/>
  <c r="W8"/>
  <c r="V8"/>
  <c r="I62" s="1"/>
  <c r="AC7"/>
  <c r="AB7"/>
  <c r="AA7"/>
  <c r="Z7"/>
  <c r="Y7"/>
  <c r="X7"/>
  <c r="W7"/>
  <c r="V7"/>
  <c r="H7"/>
  <c r="H6"/>
  <c r="M54" i="7"/>
  <c r="F54"/>
  <c r="M53"/>
  <c r="F53"/>
  <c r="T24"/>
  <c r="S24"/>
  <c r="Q24"/>
  <c r="P24"/>
  <c r="N24"/>
  <c r="M24"/>
  <c r="K24"/>
  <c r="J24"/>
  <c r="AC12"/>
  <c r="AB12"/>
  <c r="R63" s="1"/>
  <c r="AA12"/>
  <c r="Z12"/>
  <c r="O63" s="1"/>
  <c r="Y12"/>
  <c r="X12"/>
  <c r="L63" s="1"/>
  <c r="W12"/>
  <c r="V12"/>
  <c r="I63" s="1"/>
  <c r="AB11"/>
  <c r="AC11" s="1"/>
  <c r="Z11"/>
  <c r="AA11" s="1"/>
  <c r="X11"/>
  <c r="Y11" s="1"/>
  <c r="V11"/>
  <c r="W11" s="1"/>
  <c r="H11"/>
  <c r="H10"/>
  <c r="AC8"/>
  <c r="AB8"/>
  <c r="R62" s="1"/>
  <c r="AA8"/>
  <c r="Z8"/>
  <c r="O62" s="1"/>
  <c r="Y8"/>
  <c r="X8"/>
  <c r="L62" s="1"/>
  <c r="W8"/>
  <c r="V8"/>
  <c r="I62" s="1"/>
  <c r="AB7"/>
  <c r="AC7" s="1"/>
  <c r="Z7"/>
  <c r="AA7" s="1"/>
  <c r="X7"/>
  <c r="Y7" s="1"/>
  <c r="V7"/>
  <c r="W7" s="1"/>
  <c r="H7"/>
  <c r="H6"/>
  <c r="T63" i="6"/>
  <c r="R63"/>
  <c r="Q63"/>
  <c r="O63"/>
  <c r="N63"/>
  <c r="L63"/>
  <c r="K63"/>
  <c r="I63"/>
  <c r="T62"/>
  <c r="R62"/>
  <c r="Q62"/>
  <c r="O62"/>
  <c r="N62"/>
  <c r="L62"/>
  <c r="K62"/>
  <c r="I62"/>
  <c r="F54"/>
  <c r="F53"/>
  <c r="T24"/>
  <c r="S24"/>
  <c r="Q24"/>
  <c r="P24"/>
  <c r="N24"/>
  <c r="M24"/>
  <c r="K24"/>
  <c r="J24"/>
  <c r="H11"/>
  <c r="H10"/>
  <c r="H7"/>
  <c r="H6"/>
  <c r="T63" i="5"/>
  <c r="R63"/>
  <c r="Q63"/>
  <c r="O63"/>
  <c r="N63"/>
  <c r="L63"/>
  <c r="K63"/>
  <c r="I63"/>
  <c r="T62"/>
  <c r="R62"/>
  <c r="Q62"/>
  <c r="O62"/>
  <c r="N62"/>
  <c r="L62"/>
  <c r="K62"/>
  <c r="I62"/>
  <c r="F54"/>
  <c r="F53"/>
  <c r="T24"/>
  <c r="S24"/>
  <c r="Q24"/>
  <c r="P24"/>
  <c r="N24"/>
  <c r="M24"/>
  <c r="K24"/>
  <c r="J24"/>
  <c r="H11"/>
  <c r="H10"/>
  <c r="H7"/>
  <c r="H6"/>
  <c r="T63" i="4"/>
  <c r="R63"/>
  <c r="Q63"/>
  <c r="O63"/>
  <c r="N63"/>
  <c r="L63"/>
  <c r="K63"/>
  <c r="I63"/>
  <c r="T62"/>
  <c r="R62"/>
  <c r="Q62"/>
  <c r="O62"/>
  <c r="N62"/>
  <c r="L62"/>
  <c r="K62"/>
  <c r="I62"/>
  <c r="F54"/>
  <c r="F53"/>
  <c r="T24"/>
  <c r="S24"/>
  <c r="Q24"/>
  <c r="P24"/>
  <c r="N24"/>
  <c r="M24"/>
  <c r="K24"/>
  <c r="J24"/>
  <c r="H11"/>
  <c r="H10"/>
  <c r="H7"/>
  <c r="H6"/>
  <c r="T63" i="3"/>
  <c r="R63"/>
  <c r="Q63"/>
  <c r="O63"/>
  <c r="N63"/>
  <c r="L63"/>
  <c r="K63"/>
  <c r="I63"/>
  <c r="T62"/>
  <c r="R62"/>
  <c r="Q62"/>
  <c r="O62"/>
  <c r="N62"/>
  <c r="L62"/>
  <c r="K62"/>
  <c r="I62"/>
  <c r="F54"/>
  <c r="F53"/>
  <c r="T24"/>
  <c r="S24"/>
  <c r="Q24"/>
  <c r="P24"/>
  <c r="N24"/>
  <c r="M24"/>
  <c r="K24"/>
  <c r="J24"/>
  <c r="H11"/>
  <c r="H10"/>
  <c r="H7"/>
  <c r="H6"/>
  <c r="T63" i="2"/>
  <c r="R63"/>
  <c r="Q63"/>
  <c r="O63"/>
  <c r="N63"/>
  <c r="L63"/>
  <c r="K63"/>
  <c r="I63"/>
  <c r="T62"/>
  <c r="R62"/>
  <c r="Q62"/>
  <c r="O62"/>
  <c r="N62"/>
  <c r="L62"/>
  <c r="K62"/>
  <c r="I62"/>
  <c r="F54"/>
  <c r="F53"/>
  <c r="T24"/>
  <c r="S24"/>
  <c r="Q24"/>
  <c r="P24"/>
  <c r="N24"/>
  <c r="M24"/>
  <c r="K24"/>
  <c r="J24"/>
  <c r="H11"/>
  <c r="H10"/>
  <c r="H7"/>
  <c r="H6"/>
  <c r="T63" i="1"/>
  <c r="R63"/>
  <c r="Q63"/>
  <c r="O63"/>
  <c r="N63"/>
  <c r="L63"/>
  <c r="K63"/>
  <c r="I63"/>
  <c r="T62"/>
  <c r="R62"/>
  <c r="Q62"/>
  <c r="O62"/>
  <c r="N62"/>
  <c r="L62"/>
  <c r="K62"/>
  <c r="I62"/>
  <c r="F54"/>
  <c r="F53"/>
  <c r="T24"/>
  <c r="S24"/>
  <c r="Q24"/>
  <c r="P24"/>
  <c r="N24"/>
  <c r="M24"/>
  <c r="K24"/>
  <c r="J24"/>
  <c r="H11"/>
  <c r="H10"/>
  <c r="H7"/>
  <c r="H6"/>
  <c r="K70" i="18" l="1"/>
  <c r="N70"/>
  <c r="Q70"/>
  <c r="T70"/>
  <c r="I62"/>
  <c r="I66" s="1"/>
  <c r="I70" s="1"/>
  <c r="L62"/>
  <c r="L66" s="1"/>
  <c r="L70" s="1"/>
  <c r="O62"/>
  <c r="O66" s="1"/>
  <c r="O70" s="1"/>
  <c r="R62"/>
  <c r="R66" s="1"/>
  <c r="R70" s="1"/>
  <c r="K70" i="17"/>
  <c r="N70"/>
  <c r="Q70"/>
  <c r="T70"/>
  <c r="I62"/>
  <c r="I66" s="1"/>
  <c r="I70" s="1"/>
  <c r="L62"/>
  <c r="L66" s="1"/>
  <c r="L70" s="1"/>
  <c r="O62"/>
  <c r="O66" s="1"/>
  <c r="O70" s="1"/>
  <c r="R62"/>
  <c r="R66" s="1"/>
  <c r="R70" s="1"/>
  <c r="I62" i="16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6" i="1"/>
  <c r="Q66"/>
  <c r="K67"/>
  <c r="T67"/>
  <c r="K66" i="2"/>
  <c r="N66"/>
  <c r="Q66"/>
  <c r="T66"/>
  <c r="K67"/>
  <c r="N67"/>
  <c r="Q67"/>
  <c r="T67"/>
  <c r="K66" i="3"/>
  <c r="N66"/>
  <c r="Q66"/>
  <c r="T66"/>
  <c r="K67"/>
  <c r="N67"/>
  <c r="Q67"/>
  <c r="T67"/>
  <c r="K66" i="4"/>
  <c r="N66"/>
  <c r="Q66"/>
  <c r="T66"/>
  <c r="K67"/>
  <c r="N67"/>
  <c r="Q67"/>
  <c r="T67"/>
  <c r="K66" i="5"/>
  <c r="N66"/>
  <c r="Q66"/>
  <c r="T66"/>
  <c r="K67"/>
  <c r="N67"/>
  <c r="Q67"/>
  <c r="T67"/>
  <c r="K66" i="6"/>
  <c r="N66"/>
  <c r="Q66"/>
  <c r="T66"/>
  <c r="K67"/>
  <c r="N67"/>
  <c r="Q67"/>
  <c r="T67"/>
  <c r="I66" i="9"/>
  <c r="L66"/>
  <c r="O66"/>
  <c r="R66"/>
  <c r="I67"/>
  <c r="L67"/>
  <c r="O67"/>
  <c r="R67"/>
  <c r="I66" i="10"/>
  <c r="L66"/>
  <c r="O66"/>
  <c r="R66"/>
  <c r="I67"/>
  <c r="L67"/>
  <c r="O67"/>
  <c r="R67"/>
  <c r="I66" i="11"/>
  <c r="L66"/>
  <c r="O66"/>
  <c r="R66"/>
  <c r="I67"/>
  <c r="L67"/>
  <c r="O67"/>
  <c r="R67"/>
  <c r="I66" i="12"/>
  <c r="L66"/>
  <c r="O66"/>
  <c r="R66"/>
  <c r="I67"/>
  <c r="L67"/>
  <c r="O67"/>
  <c r="R67"/>
  <c r="I66" i="13"/>
  <c r="L66"/>
  <c r="O66"/>
  <c r="R66"/>
  <c r="I67"/>
  <c r="L67"/>
  <c r="O67"/>
  <c r="R67"/>
  <c r="N66" i="14"/>
  <c r="Q66"/>
  <c r="T66"/>
  <c r="N66" i="1"/>
  <c r="T66"/>
  <c r="T70" s="1"/>
  <c r="N67"/>
  <c r="Q67"/>
  <c r="I66"/>
  <c r="L66"/>
  <c r="O66"/>
  <c r="R66"/>
  <c r="I67"/>
  <c r="L67"/>
  <c r="O67"/>
  <c r="R67"/>
  <c r="I66" i="2"/>
  <c r="L66"/>
  <c r="O66"/>
  <c r="R66"/>
  <c r="I67"/>
  <c r="L67"/>
  <c r="O67"/>
  <c r="R67"/>
  <c r="I66" i="3"/>
  <c r="L66"/>
  <c r="O66"/>
  <c r="R66"/>
  <c r="I67"/>
  <c r="L67"/>
  <c r="O67"/>
  <c r="R67"/>
  <c r="I66" i="4"/>
  <c r="L66"/>
  <c r="O66"/>
  <c r="R66"/>
  <c r="I67"/>
  <c r="L67"/>
  <c r="O67"/>
  <c r="R67"/>
  <c r="I66" i="5"/>
  <c r="L66"/>
  <c r="O66"/>
  <c r="R66"/>
  <c r="I67"/>
  <c r="L67"/>
  <c r="O67"/>
  <c r="R67"/>
  <c r="I66" i="6"/>
  <c r="L66"/>
  <c r="O66"/>
  <c r="R66"/>
  <c r="I67"/>
  <c r="L67"/>
  <c r="O67"/>
  <c r="R67"/>
  <c r="I66" i="7"/>
  <c r="L66"/>
  <c r="O66"/>
  <c r="R66"/>
  <c r="I67"/>
  <c r="L67"/>
  <c r="O67"/>
  <c r="R67"/>
  <c r="I66" i="8"/>
  <c r="L66"/>
  <c r="O66"/>
  <c r="R66"/>
  <c r="I67"/>
  <c r="L67"/>
  <c r="O67"/>
  <c r="R67"/>
  <c r="K67" i="14"/>
  <c r="K70" s="1"/>
  <c r="N67"/>
  <c r="Q67"/>
  <c r="T67"/>
  <c r="T70"/>
  <c r="I62"/>
  <c r="I66" s="1"/>
  <c r="L62"/>
  <c r="L66" s="1"/>
  <c r="O62"/>
  <c r="O66" s="1"/>
  <c r="R62"/>
  <c r="R66" s="1"/>
  <c r="I63"/>
  <c r="I67" s="1"/>
  <c r="L63"/>
  <c r="L67" s="1"/>
  <c r="O63"/>
  <c r="O67" s="1"/>
  <c r="R63"/>
  <c r="R67" s="1"/>
  <c r="K62" i="13"/>
  <c r="K66" s="1"/>
  <c r="N62"/>
  <c r="N66" s="1"/>
  <c r="Q62"/>
  <c r="Q66" s="1"/>
  <c r="T62"/>
  <c r="T66" s="1"/>
  <c r="K63"/>
  <c r="K67" s="1"/>
  <c r="N63"/>
  <c r="N67" s="1"/>
  <c r="Q63"/>
  <c r="Q67" s="1"/>
  <c r="T63"/>
  <c r="T67" s="1"/>
  <c r="K62" i="12"/>
  <c r="K66" s="1"/>
  <c r="N62"/>
  <c r="N66" s="1"/>
  <c r="Q62"/>
  <c r="Q66" s="1"/>
  <c r="T62"/>
  <c r="T66" s="1"/>
  <c r="K63"/>
  <c r="K67" s="1"/>
  <c r="N63"/>
  <c r="N67" s="1"/>
  <c r="Q63"/>
  <c r="Q67" s="1"/>
  <c r="T63"/>
  <c r="T67" s="1"/>
  <c r="K62" i="11"/>
  <c r="K66" s="1"/>
  <c r="N62"/>
  <c r="N66" s="1"/>
  <c r="Q62"/>
  <c r="Q66" s="1"/>
  <c r="T62"/>
  <c r="T66" s="1"/>
  <c r="K63"/>
  <c r="K67" s="1"/>
  <c r="N63"/>
  <c r="N67" s="1"/>
  <c r="Q63"/>
  <c r="Q67" s="1"/>
  <c r="T63"/>
  <c r="T67" s="1"/>
  <c r="L70" i="10"/>
  <c r="K62"/>
  <c r="K66" s="1"/>
  <c r="N62"/>
  <c r="N66" s="1"/>
  <c r="Q62"/>
  <c r="Q66" s="1"/>
  <c r="T62"/>
  <c r="T66" s="1"/>
  <c r="K63"/>
  <c r="K67" s="1"/>
  <c r="N63"/>
  <c r="N67" s="1"/>
  <c r="Q63"/>
  <c r="Q67" s="1"/>
  <c r="T63"/>
  <c r="T67" s="1"/>
  <c r="K62" i="9"/>
  <c r="K66" s="1"/>
  <c r="N62"/>
  <c r="N66" s="1"/>
  <c r="Q62"/>
  <c r="Q66" s="1"/>
  <c r="T62"/>
  <c r="T66" s="1"/>
  <c r="K63"/>
  <c r="K67" s="1"/>
  <c r="N63"/>
  <c r="N67" s="1"/>
  <c r="Q63"/>
  <c r="Q67" s="1"/>
  <c r="T63"/>
  <c r="T67" s="1"/>
  <c r="K62" i="8"/>
  <c r="K66" s="1"/>
  <c r="N62"/>
  <c r="N66" s="1"/>
  <c r="Q62"/>
  <c r="Q66" s="1"/>
  <c r="T62"/>
  <c r="T66" s="1"/>
  <c r="K63"/>
  <c r="K67" s="1"/>
  <c r="N63"/>
  <c r="N67" s="1"/>
  <c r="Q63"/>
  <c r="Q67" s="1"/>
  <c r="T63"/>
  <c r="T67" s="1"/>
  <c r="K62" i="7"/>
  <c r="K66" s="1"/>
  <c r="N62"/>
  <c r="N66" s="1"/>
  <c r="Q62"/>
  <c r="Q66" s="1"/>
  <c r="T62"/>
  <c r="T66" s="1"/>
  <c r="K63"/>
  <c r="K67" s="1"/>
  <c r="N63"/>
  <c r="N67" s="1"/>
  <c r="Q63"/>
  <c r="Q67" s="1"/>
  <c r="T63"/>
  <c r="T67" s="1"/>
  <c r="O70" i="16" l="1"/>
  <c r="I70"/>
  <c r="R70"/>
  <c r="L70"/>
  <c r="O70" i="8"/>
  <c r="I70"/>
  <c r="O70" i="7"/>
  <c r="I70"/>
  <c r="O70" i="6"/>
  <c r="I70"/>
  <c r="O70" i="5"/>
  <c r="I70"/>
  <c r="O70" i="4"/>
  <c r="I70"/>
  <c r="O70" i="3"/>
  <c r="I70"/>
  <c r="O70" i="2"/>
  <c r="I70"/>
  <c r="O70" i="1"/>
  <c r="I70"/>
  <c r="N70"/>
  <c r="Q70" i="14"/>
  <c r="O70" i="13"/>
  <c r="I70"/>
  <c r="O70" i="12"/>
  <c r="I70"/>
  <c r="O70" i="11"/>
  <c r="I70"/>
  <c r="O70" i="10"/>
  <c r="I70"/>
  <c r="O70" i="9"/>
  <c r="I70"/>
  <c r="Q70" i="6"/>
  <c r="K70"/>
  <c r="Q70" i="5"/>
  <c r="K70"/>
  <c r="Q70" i="4"/>
  <c r="K70"/>
  <c r="Q70" i="3"/>
  <c r="K70"/>
  <c r="Q70" i="2"/>
  <c r="K70"/>
  <c r="K70" i="1"/>
  <c r="R70" i="8"/>
  <c r="L70"/>
  <c r="R70" i="7"/>
  <c r="L70"/>
  <c r="R70" i="6"/>
  <c r="L70"/>
  <c r="R70" i="5"/>
  <c r="L70"/>
  <c r="R70" i="4"/>
  <c r="L70"/>
  <c r="R70" i="3"/>
  <c r="L70"/>
  <c r="R70" i="2"/>
  <c r="L70"/>
  <c r="R70" i="1"/>
  <c r="L70"/>
  <c r="N70" i="14"/>
  <c r="R70" i="13"/>
  <c r="L70"/>
  <c r="R70" i="12"/>
  <c r="L70"/>
  <c r="R70" i="11"/>
  <c r="L70"/>
  <c r="R70" i="10"/>
  <c r="R70" i="9"/>
  <c r="L70"/>
  <c r="T70" i="6"/>
  <c r="N70"/>
  <c r="T70" i="5"/>
  <c r="N70"/>
  <c r="T70" i="4"/>
  <c r="N70"/>
  <c r="T70" i="3"/>
  <c r="N70"/>
  <c r="T70" i="2"/>
  <c r="N70"/>
  <c r="Q70" i="1"/>
  <c r="R70" i="14"/>
  <c r="L70"/>
  <c r="O70"/>
  <c r="I70"/>
  <c r="T70" i="13"/>
  <c r="N70"/>
  <c r="Q70"/>
  <c r="K70"/>
  <c r="T70" i="12"/>
  <c r="N70"/>
  <c r="Q70"/>
  <c r="K70"/>
  <c r="T70" i="11"/>
  <c r="N70"/>
  <c r="Q70"/>
  <c r="K70"/>
  <c r="Q70" i="10"/>
  <c r="K70"/>
  <c r="T70"/>
  <c r="N70"/>
  <c r="T70" i="9"/>
  <c r="N70"/>
  <c r="Q70"/>
  <c r="K70"/>
  <c r="Q70" i="8"/>
  <c r="K70"/>
  <c r="T70"/>
  <c r="N70"/>
  <c r="T70" i="7"/>
  <c r="N70"/>
  <c r="Q70"/>
  <c r="K70"/>
</calcChain>
</file>

<file path=xl/sharedStrings.xml><?xml version="1.0" encoding="utf-8"?>
<sst xmlns="http://schemas.openxmlformats.org/spreadsheetml/2006/main" count="4029" uniqueCount="220">
  <si>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П/СТ   </t>
    </r>
    <r>
      <rPr>
        <b/>
        <u/>
        <sz val="12"/>
        <rFont val="Times New Roman"/>
        <family val="1"/>
        <charset val="204"/>
      </rPr>
      <t>ИЗУМРУД</t>
    </r>
    <r>
      <rPr>
        <sz val="10"/>
        <rFont val="Times New Roman"/>
        <family val="1"/>
      </rPr>
      <t xml:space="preserve">                         Дата 18.12.19</t>
    </r>
  </si>
  <si>
    <t>Наименование линий, №№ тр-ров с указанием напряжения, на котором производится замер, записываются персоналом перед началом замера</t>
  </si>
  <si>
    <t>Положение анцапф</t>
  </si>
  <si>
    <t>Постоянные потери</t>
  </si>
  <si>
    <t>1 час</t>
  </si>
  <si>
    <t>2 часа</t>
  </si>
  <si>
    <t>3 часа</t>
  </si>
  <si>
    <t>4 часа</t>
  </si>
  <si>
    <t>ток</t>
  </si>
  <si>
    <t>± Акт</t>
  </si>
  <si>
    <t>± реак</t>
  </si>
  <si>
    <t>3час</t>
  </si>
  <si>
    <t>10 часов</t>
  </si>
  <si>
    <t>12 часов</t>
  </si>
  <si>
    <t>22 часа</t>
  </si>
  <si>
    <t>амп</t>
  </si>
  <si>
    <t>МВт</t>
  </si>
  <si>
    <t>МВар</t>
  </si>
  <si>
    <t>Мвар</t>
  </si>
  <si>
    <t>По трансформаторам</t>
  </si>
  <si>
    <t>№ 1</t>
  </si>
  <si>
    <t>Рхх</t>
  </si>
  <si>
    <t>P</t>
  </si>
  <si>
    <t>Q</t>
  </si>
  <si>
    <t>Для МРСК</t>
  </si>
  <si>
    <t>Qхх</t>
  </si>
  <si>
    <t>РПН</t>
  </si>
  <si>
    <t>№2</t>
  </si>
  <si>
    <t>№</t>
  </si>
  <si>
    <t>Итого:</t>
  </si>
  <si>
    <t>110 кВ</t>
  </si>
  <si>
    <t>35 кВ</t>
  </si>
  <si>
    <t>10 (6) кВ</t>
  </si>
  <si>
    <t>По ЛЭП и фидерам 110, 35, 10, 6 кВ (с разбивкой по напряжению)</t>
  </si>
  <si>
    <t>Название ЛЭП и фидер.</t>
  </si>
  <si>
    <t>Уст. АЧР</t>
  </si>
  <si>
    <t>Уст. ЧАПВ</t>
  </si>
  <si>
    <t>герц</t>
  </si>
  <si>
    <t>сек</t>
  </si>
  <si>
    <t>35 кВ Лосинка</t>
  </si>
  <si>
    <t>6 кВ:</t>
  </si>
  <si>
    <t>яч.1 ТП-28-1</t>
  </si>
  <si>
    <t>яч.3 Липовый Лог</t>
  </si>
  <si>
    <t>яч.4 ТСН</t>
  </si>
  <si>
    <t>яч.5 Связь 6 кВ</t>
  </si>
  <si>
    <t>яч.10 АЛПХ</t>
  </si>
  <si>
    <t>яч.11 ТП-28-2</t>
  </si>
  <si>
    <t xml:space="preserve">яч.12 </t>
  </si>
  <si>
    <t>яч.6</t>
  </si>
  <si>
    <t>яч.9</t>
  </si>
  <si>
    <t>tg ф</t>
  </si>
  <si>
    <t>Напряжение на шинах</t>
  </si>
  <si>
    <t>\</t>
  </si>
  <si>
    <t>6,3/6,3</t>
  </si>
  <si>
    <r>
      <t xml:space="preserve">Cos </t>
    </r>
    <r>
      <rPr>
        <b/>
        <sz val="12"/>
        <rFont val="Symbol"/>
        <family val="1"/>
        <charset val="2"/>
      </rPr>
      <t>j</t>
    </r>
  </si>
  <si>
    <t>№ 1     35кВ\10кВ</t>
  </si>
  <si>
    <t>№ 2     35кВ\10кВ</t>
  </si>
  <si>
    <t>Переменные потери в трансформаторах,                                              МВА</t>
  </si>
  <si>
    <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     jQ</t>
    </r>
    <r>
      <rPr>
        <sz val="9"/>
        <rFont val="Times New Roman"/>
        <family val="1"/>
      </rPr>
      <t>пер</t>
    </r>
  </si>
  <si>
    <t>+ j</t>
  </si>
  <si>
    <r>
      <t>S</t>
    </r>
    <r>
      <rPr>
        <sz val="8"/>
        <rFont val="Times New Roman"/>
        <family val="1"/>
        <charset val="204"/>
      </rPr>
      <t>№T1</t>
    </r>
  </si>
  <si>
    <r>
      <t>S</t>
    </r>
    <r>
      <rPr>
        <sz val="8"/>
        <rFont val="Times New Roman"/>
        <family val="1"/>
        <charset val="204"/>
      </rPr>
      <t>№T2</t>
    </r>
  </si>
  <si>
    <r>
      <t>S</t>
    </r>
    <r>
      <rPr>
        <sz val="8"/>
        <rFont val="Times New Roman"/>
        <family val="1"/>
        <charset val="204"/>
      </rPr>
      <t>№T3</t>
    </r>
  </si>
  <si>
    <r>
      <t>S</t>
    </r>
    <r>
      <rPr>
        <sz val="8"/>
        <rFont val="Times New Roman"/>
        <family val="1"/>
        <charset val="204"/>
      </rPr>
      <t>№T4</t>
    </r>
  </si>
  <si>
    <r>
      <t>S</t>
    </r>
    <r>
      <rPr>
        <b/>
        <sz val="9"/>
        <rFont val="Symbol"/>
        <family val="1"/>
        <charset val="2"/>
      </rPr>
      <t>S</t>
    </r>
  </si>
  <si>
    <t>Замер провел</t>
  </si>
  <si>
    <t>Секисова М.К.</t>
  </si>
  <si>
    <t>ПРИМЕЧАНИЕ:                            + направление потока к шинам п/ст                               - направление потока от шин п/ст</t>
  </si>
  <si>
    <t>Главный энергетик</t>
  </si>
  <si>
    <t>К.М.Бодовский</t>
  </si>
  <si>
    <t>5 часов</t>
  </si>
  <si>
    <t>6 часов</t>
  </si>
  <si>
    <t>7 часов</t>
  </si>
  <si>
    <t>8 часов</t>
  </si>
  <si>
    <t>9 часов</t>
  </si>
  <si>
    <t>11 часов</t>
  </si>
  <si>
    <t>13 часов</t>
  </si>
  <si>
    <t>14 часов</t>
  </si>
  <si>
    <t>15 часов</t>
  </si>
  <si>
    <t>16 часов</t>
  </si>
  <si>
    <t>17 часов</t>
  </si>
  <si>
    <t>18 часов</t>
  </si>
  <si>
    <t>19 часов</t>
  </si>
  <si>
    <t>20 часов</t>
  </si>
  <si>
    <t>21 час</t>
  </si>
  <si>
    <t>23 часа</t>
  </si>
  <si>
    <t>24 часа</t>
  </si>
  <si>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П/СТ  </t>
    </r>
    <r>
      <rPr>
        <b/>
        <u/>
        <sz val="12"/>
        <rFont val="Times New Roman"/>
        <family val="1"/>
        <charset val="204"/>
      </rPr>
      <t>СОЛНЕЧНАЯ</t>
    </r>
    <r>
      <rPr>
        <sz val="10"/>
        <rFont val="Times New Roman"/>
        <family val="1"/>
      </rPr>
      <t xml:space="preserve">                    Дата 18.12.19</t>
    </r>
  </si>
  <si>
    <t>35кВ</t>
  </si>
  <si>
    <t>10кВ</t>
  </si>
  <si>
    <t>№ 2</t>
  </si>
  <si>
    <t>35 кВ Изумруд</t>
  </si>
  <si>
    <t>35кВ Окунево</t>
  </si>
  <si>
    <t>яч.5 ТСН Компрес.-1</t>
  </si>
  <si>
    <t>яч.7 Подъем ш.К-1</t>
  </si>
  <si>
    <t>яч.9 ТП-21,ТП-22 - 1</t>
  </si>
  <si>
    <t>яч.15 ЦПП-1</t>
  </si>
  <si>
    <t>яч.4 Связь  6 кВ</t>
  </si>
  <si>
    <t>яч.8 РП-ПМ-1</t>
  </si>
  <si>
    <t>яч.10 ЦРП-2-1</t>
  </si>
  <si>
    <t>яч.12 Компресс.-1</t>
  </si>
  <si>
    <t>яч.22 Компресс.-2</t>
  </si>
  <si>
    <t>яч.24 ЦРП-2-2</t>
  </si>
  <si>
    <t>яч.26 РП-ПМ-2</t>
  </si>
  <si>
    <t>яч.21  ЦПП-2</t>
  </si>
  <si>
    <t>яч.23ТСН Компресс.-2</t>
  </si>
  <si>
    <t>яч.29 шахта Ю-В</t>
  </si>
  <si>
    <t>яч.31 Подъем ш.К-2</t>
  </si>
  <si>
    <t>яч.33 ТП-21,ТП-22-2</t>
  </si>
  <si>
    <t>6,5/6,5</t>
  </si>
  <si>
    <t>А</t>
  </si>
  <si>
    <t>Р</t>
  </si>
  <si>
    <t>tg</t>
  </si>
  <si>
    <t>cos</t>
  </si>
  <si>
    <t>Т1</t>
  </si>
  <si>
    <t>Т2</t>
  </si>
  <si>
    <t>средний</t>
  </si>
  <si>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П/СТ  </t>
    </r>
    <r>
      <rPr>
        <b/>
        <u/>
        <sz val="12"/>
        <rFont val="Times New Roman"/>
        <family val="1"/>
        <charset val="204"/>
      </rPr>
      <t>РОЗОВАЯ</t>
    </r>
    <r>
      <rPr>
        <sz val="10"/>
        <rFont val="Times New Roman"/>
        <family val="1"/>
      </rPr>
      <t xml:space="preserve">                          Дата  18.12.19</t>
    </r>
  </si>
  <si>
    <t xml:space="preserve">    6 кВ</t>
  </si>
  <si>
    <t>яч.9 ТП-37-1</t>
  </si>
  <si>
    <t>яч.13 Новая-1</t>
  </si>
  <si>
    <t>яч.15  ТП-48</t>
  </si>
  <si>
    <t>яч.27 Насос-Рефт-1</t>
  </si>
  <si>
    <t>яч.25  Шамейка</t>
  </si>
  <si>
    <t>яч.23Полевской ДОЗ</t>
  </si>
  <si>
    <t>яч.21  ТП-39-1</t>
  </si>
  <si>
    <t>яч.19 ОФ-12-1</t>
  </si>
  <si>
    <t>яч.4 ТП-37-2</t>
  </si>
  <si>
    <t>яч.8 ТП-39-2</t>
  </si>
  <si>
    <t>яч.30 Новая-2</t>
  </si>
  <si>
    <t>яч.28 ТП-12</t>
  </si>
  <si>
    <t>яч.26 ОФ-12-2</t>
  </si>
  <si>
    <t>яч.24  Насос-Рефт-2</t>
  </si>
  <si>
    <t>Потребитель: АО "МАЛЫШЕВСКОЕ РУДОУПРАВЛЕНИЕ"</t>
  </si>
  <si>
    <t>Контрольный замер нагрузок, отключаемых от АЧР</t>
  </si>
  <si>
    <t>на ПС потребителей. 18 декабря 2019г.</t>
  </si>
  <si>
    <t>Наименование подстанции</t>
  </si>
  <si>
    <t>Наименование отключаемых фидеров</t>
  </si>
  <si>
    <t>Уставки СО АЧР</t>
  </si>
  <si>
    <t>Уставки АЧР-1</t>
  </si>
  <si>
    <t>Уставки АЧР-2</t>
  </si>
  <si>
    <t>Уставки ЧАПВ</t>
  </si>
  <si>
    <t>Отключаемая нагрузка, МВт</t>
  </si>
  <si>
    <t>Гц</t>
  </si>
  <si>
    <t xml:space="preserve">  ПС 110 кВ</t>
  </si>
  <si>
    <t>яч.5 ТСН компрессорной-1 (резерв)</t>
  </si>
  <si>
    <t>-</t>
  </si>
  <si>
    <t>"Солнечная"</t>
  </si>
  <si>
    <t>яч.23 ТСН компрессорной-2</t>
  </si>
  <si>
    <t>яч.7 Подъем шахты К-1 (резерв)</t>
  </si>
  <si>
    <t xml:space="preserve">яч.31 Подъем шахты К-2 </t>
  </si>
  <si>
    <t>яч.33 ТП-21,ТП-22 - 2</t>
  </si>
  <si>
    <t xml:space="preserve">яч.12 Компрессорная - 1 </t>
  </si>
  <si>
    <t xml:space="preserve">яч.22 Компрессорная-2 </t>
  </si>
  <si>
    <t>яч.8 РП-ПМ - 1 (резерв)</t>
  </si>
  <si>
    <t xml:space="preserve">яч.26 РП-ПМ - 2 </t>
  </si>
  <si>
    <t xml:space="preserve"> ПС 110 кВ</t>
  </si>
  <si>
    <t>"Розовая"</t>
  </si>
  <si>
    <t>яч.26  ОФ-12-2</t>
  </si>
  <si>
    <t>яч.15 ТП-48</t>
  </si>
  <si>
    <t>5 час.</t>
  </si>
  <si>
    <t>6 час.</t>
  </si>
  <si>
    <t>7 час.</t>
  </si>
  <si>
    <t>8 час.</t>
  </si>
  <si>
    <t>9 час.</t>
  </si>
  <si>
    <t>10 час.</t>
  </si>
  <si>
    <t>11 час.</t>
  </si>
  <si>
    <t>12 час.</t>
  </si>
  <si>
    <t>яч.12 Компрессорная - 1</t>
  </si>
  <si>
    <t xml:space="preserve">яч.9 ТП-37-1 </t>
  </si>
  <si>
    <t xml:space="preserve">яч.4 ТП-37-2 </t>
  </si>
  <si>
    <t>13 час.</t>
  </si>
  <si>
    <t>14 час.</t>
  </si>
  <si>
    <t>15 час.</t>
  </si>
  <si>
    <t>16 час.</t>
  </si>
  <si>
    <t>яч.7 Подъем шахты К-1(резерв)</t>
  </si>
  <si>
    <t xml:space="preserve">яч.12 Компрессорная -1 </t>
  </si>
  <si>
    <t>17 час.</t>
  </si>
  <si>
    <t>18 час.</t>
  </si>
  <si>
    <t>19 час.</t>
  </si>
  <si>
    <t>20 час.</t>
  </si>
  <si>
    <t>21 час.</t>
  </si>
  <si>
    <t>22 час.</t>
  </si>
  <si>
    <t>23 час.</t>
  </si>
  <si>
    <t>24 час.</t>
  </si>
  <si>
    <t>яч.12 Компрессорная -1 (резерв)</t>
  </si>
  <si>
    <t>Напряжение в точках замера, кВ</t>
  </si>
  <si>
    <t>Таблица 2</t>
  </si>
  <si>
    <t xml:space="preserve">АО "Малышевское рудоуправление"                                 ПС 110/35/6кВ "Розовая" </t>
  </si>
  <si>
    <t>Зимний замерный день (18.12.2019г.)</t>
  </si>
  <si>
    <t>№ пп</t>
  </si>
  <si>
    <t>Элемент однолинейной схемы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</si>
  <si>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</si>
  <si>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</si>
  <si>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</si>
  <si>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</si>
  <si>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</si>
  <si>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</si>
  <si>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</si>
  <si>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</si>
  <si>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</si>
  <si>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</si>
  <si>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</si>
  <si>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</si>
  <si>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РУ-6кВ I СШ 6кВ</t>
  </si>
  <si>
    <t>РУ-6кВ II СШ 6кВ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</si>
  <si>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</si>
  <si>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</si>
  <si>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</si>
  <si>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</si>
  <si>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</si>
  <si>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</si>
  <si>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</si>
  <si>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</si>
  <si>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</si>
  <si>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</si>
  <si>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</si>
  <si>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</si>
  <si>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Дата подписания: "____"________________2019г.</t>
  </si>
  <si>
    <t>МП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</si>
</sst>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4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FF0000"/>
      <name val="Arial Cyr"/>
      <charset val="204"/>
    </font>
    <font>
      <sz val="10"/>
      <color rgb="FFC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Symbol"/>
      <family val="1"/>
      <charset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4"/>
      <name val="Times New Roman"/>
      <family val="1"/>
    </font>
    <font>
      <b/>
      <sz val="9"/>
      <name val="Symbol"/>
      <family val="1"/>
      <charset val="2"/>
    </font>
    <font>
      <b/>
      <sz val="14"/>
      <name val="Symbol"/>
      <family val="1"/>
      <charset val="2"/>
    </font>
    <font>
      <b/>
      <sz val="10"/>
      <name val="Times New Roman"/>
      <family val="1"/>
    </font>
    <font>
      <sz val="10"/>
      <name val="Times New Roman CYR"/>
      <charset val="204"/>
    </font>
    <font>
      <sz val="10"/>
      <color indexed="8"/>
      <name val="Times New Roman"/>
      <family val="1"/>
      <charset val="204"/>
    </font>
    <font>
      <sz val="10"/>
      <color rgb="FF00B050"/>
      <name val="Times New Roman"/>
      <family val="1"/>
    </font>
    <font>
      <sz val="12"/>
      <name val="Arial Cyr"/>
      <charset val="204"/>
    </font>
    <font>
      <b/>
      <sz val="10"/>
      <color rgb="FFC00000"/>
      <name val="Arial Cyr"/>
      <charset val="204"/>
    </font>
    <font>
      <sz val="10"/>
      <color rgb="FF7030A0"/>
      <name val="Times New Roman"/>
      <family val="1"/>
    </font>
    <font>
      <sz val="10"/>
      <color indexed="20"/>
      <name val="Arial Cyr"/>
      <charset val="204"/>
    </font>
    <font>
      <b/>
      <sz val="12"/>
      <name val="Arial Cyr"/>
      <charset val="204"/>
    </font>
    <font>
      <sz val="10"/>
      <color indexed="12"/>
      <name val="Arial Cyr"/>
      <charset val="204"/>
    </font>
    <font>
      <sz val="10"/>
      <color indexed="57"/>
      <name val="Arial Cyr"/>
      <family val="2"/>
      <charset val="204"/>
    </font>
    <font>
      <sz val="10"/>
      <color rgb="FFFF0000"/>
      <name val="Arial Cyr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5">
    <xf numFmtId="0" fontId="0" fillId="0" borderId="0" xfId="0"/>
    <xf numFmtId="0" fontId="0" fillId="0" borderId="0" xfId="0" applyProtection="1"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/>
    </xf>
    <xf numFmtId="0" fontId="2" fillId="0" borderId="27" xfId="0" applyFont="1" applyBorder="1" applyAlignment="1">
      <alignment horizontal="left" vertical="center" wrapText="1" indent="1"/>
    </xf>
    <xf numFmtId="164" fontId="5" fillId="0" borderId="0" xfId="0" applyNumberFormat="1" applyFont="1" applyFill="1" applyBorder="1" applyAlignment="1" applyProtection="1">
      <alignment horizontal="right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/>
    <xf numFmtId="0" fontId="2" fillId="0" borderId="32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 wrapText="1" indent="1"/>
    </xf>
    <xf numFmtId="164" fontId="5" fillId="0" borderId="34" xfId="0" applyNumberFormat="1" applyFont="1" applyFill="1" applyBorder="1" applyAlignment="1">
      <alignment horizontal="right" vertical="center" wrapText="1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164" fontId="5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54" xfId="0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Fill="1" applyBorder="1" applyAlignment="1" applyProtection="1">
      <alignment horizontal="center" vertical="center" wrapText="1"/>
      <protection locked="0"/>
    </xf>
    <xf numFmtId="0" fontId="5" fillId="0" borderId="56" xfId="0" applyFont="1" applyFill="1" applyBorder="1" applyAlignment="1" applyProtection="1">
      <alignment horizontal="center" vertical="center" wrapText="1"/>
      <protection locked="0"/>
    </xf>
    <xf numFmtId="0" fontId="5" fillId="0" borderId="5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164" fontId="8" fillId="0" borderId="64" xfId="0" applyNumberFormat="1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 applyProtection="1">
      <alignment horizontal="center" vertical="center" wrapText="1"/>
      <protection locked="0"/>
    </xf>
    <xf numFmtId="0" fontId="8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60" xfId="0" applyFont="1" applyFill="1" applyBorder="1" applyAlignment="1" applyProtection="1">
      <alignment horizontal="center" vertical="center" wrapText="1"/>
      <protection locked="0"/>
    </xf>
    <xf numFmtId="0" fontId="8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" fillId="0" borderId="1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 indent="4"/>
    </xf>
    <xf numFmtId="0" fontId="2" fillId="0" borderId="61" xfId="0" applyFont="1" applyBorder="1" applyAlignment="1">
      <alignment horizontal="left" vertical="center" wrapText="1" indent="4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left" vertical="center"/>
    </xf>
    <xf numFmtId="0" fontId="2" fillId="0" borderId="66" xfId="0" applyFont="1" applyFill="1" applyBorder="1" applyAlignment="1" applyProtection="1">
      <alignment horizontal="center" vertical="center" wrapText="1"/>
      <protection locked="0"/>
    </xf>
    <xf numFmtId="0" fontId="5" fillId="0" borderId="68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>
      <alignment horizontal="left" vertical="center" wrapText="1" indent="4"/>
    </xf>
    <xf numFmtId="0" fontId="2" fillId="0" borderId="68" xfId="0" applyFont="1" applyBorder="1" applyAlignment="1">
      <alignment horizontal="left" vertical="center" wrapText="1" indent="4"/>
    </xf>
    <xf numFmtId="0" fontId="2" fillId="0" borderId="48" xfId="0" applyFont="1" applyBorder="1" applyAlignment="1">
      <alignment horizontal="center" vertical="center" wrapText="1"/>
    </xf>
    <xf numFmtId="0" fontId="10" fillId="0" borderId="0" xfId="0" applyFont="1"/>
    <xf numFmtId="0" fontId="2" fillId="0" borderId="49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11" fillId="0" borderId="64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Fill="1" applyBorder="1" applyAlignment="1" applyProtection="1">
      <alignment horizontal="center" vertical="center" wrapText="1"/>
      <protection locked="0"/>
    </xf>
    <xf numFmtId="0" fontId="11" fillId="0" borderId="68" xfId="0" applyFont="1" applyFill="1" applyBorder="1" applyAlignment="1" applyProtection="1">
      <alignment horizontal="center" vertical="center" wrapText="1"/>
      <protection locked="0"/>
    </xf>
    <xf numFmtId="0" fontId="11" fillId="0" borderId="63" xfId="0" applyFont="1" applyFill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165" fontId="2" fillId="0" borderId="25" xfId="0" applyNumberFormat="1" applyFont="1" applyBorder="1" applyAlignment="1">
      <alignment horizontal="center" vertical="center" wrapText="1"/>
    </xf>
    <xf numFmtId="165" fontId="2" fillId="0" borderId="57" xfId="0" quotePrefix="1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165" fontId="2" fillId="0" borderId="67" xfId="0" applyNumberFormat="1" applyFont="1" applyBorder="1" applyAlignment="1">
      <alignment horizontal="center" vertical="center" wrapText="1"/>
    </xf>
    <xf numFmtId="165" fontId="2" fillId="0" borderId="38" xfId="0" quotePrefix="1" applyNumberFormat="1" applyFont="1" applyBorder="1" applyAlignment="1">
      <alignment horizontal="center" vertical="center" wrapText="1"/>
    </xf>
    <xf numFmtId="165" fontId="2" fillId="0" borderId="70" xfId="0" applyNumberFormat="1" applyFont="1" applyBorder="1" applyAlignment="1">
      <alignment horizontal="center" vertical="center" wrapText="1"/>
    </xf>
    <xf numFmtId="0" fontId="2" fillId="0" borderId="58" xfId="0" quotePrefix="1" applyFont="1" applyBorder="1" applyAlignment="1">
      <alignment horizontal="center" vertical="center" wrapText="1"/>
    </xf>
    <xf numFmtId="0" fontId="2" fillId="0" borderId="42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2"/>
    </xf>
    <xf numFmtId="0" fontId="13" fillId="0" borderId="5" xfId="0" applyFont="1" applyBorder="1" applyAlignment="1">
      <alignment horizontal="left" vertical="center" wrapText="1" indent="2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5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left" vertical="center" wrapText="1" indent="2"/>
    </xf>
    <xf numFmtId="0" fontId="13" fillId="0" borderId="34" xfId="0" applyFont="1" applyBorder="1" applyAlignment="1">
      <alignment horizontal="left" vertical="center" wrapText="1" indent="2"/>
    </xf>
    <xf numFmtId="164" fontId="2" fillId="0" borderId="58" xfId="0" applyNumberFormat="1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2"/>
    </xf>
    <xf numFmtId="0" fontId="13" fillId="0" borderId="18" xfId="0" applyFont="1" applyBorder="1" applyAlignment="1">
      <alignment horizontal="left" vertical="center" wrapText="1" indent="2"/>
    </xf>
    <xf numFmtId="0" fontId="2" fillId="0" borderId="1" xfId="0" quotePrefix="1" applyFont="1" applyBorder="1" applyAlignment="1">
      <alignment horizontal="center" vertical="center" wrapText="1"/>
    </xf>
    <xf numFmtId="164" fontId="2" fillId="0" borderId="67" xfId="0" applyNumberFormat="1" applyFont="1" applyBorder="1" applyAlignment="1">
      <alignment horizontal="center" vertical="center"/>
    </xf>
    <xf numFmtId="0" fontId="19" fillId="0" borderId="7" xfId="0" quotePrefix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0" borderId="54" xfId="0" applyFont="1" applyFill="1" applyBorder="1" applyAlignment="1" applyProtection="1">
      <alignment horizontal="center" vertical="center" wrapText="1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61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164" fontId="21" fillId="0" borderId="0" xfId="0" applyNumberFormat="1" applyFont="1" applyFill="1" applyBorder="1" applyAlignment="1" applyProtection="1">
      <alignment horizontal="right"/>
    </xf>
    <xf numFmtId="0" fontId="7" fillId="0" borderId="63" xfId="0" applyFont="1" applyBorder="1" applyAlignment="1">
      <alignment horizontal="center" vertical="center" wrapText="1"/>
    </xf>
    <xf numFmtId="164" fontId="2" fillId="0" borderId="64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164" fontId="22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right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4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 wrapText="1"/>
    </xf>
    <xf numFmtId="164" fontId="2" fillId="0" borderId="45" xfId="0" applyNumberFormat="1" applyFont="1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 applyProtection="1">
      <alignment horizontal="center" vertical="center" wrapText="1"/>
      <protection locked="0"/>
    </xf>
    <xf numFmtId="164" fontId="2" fillId="0" borderId="47" xfId="0" applyNumberFormat="1" applyFont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Border="1" applyAlignment="1">
      <alignment horizontal="center" vertical="center" wrapText="1"/>
    </xf>
    <xf numFmtId="164" fontId="2" fillId="0" borderId="47" xfId="0" applyNumberFormat="1" applyFont="1" applyBorder="1" applyAlignment="1">
      <alignment horizontal="center" vertical="center" wrapText="1"/>
    </xf>
    <xf numFmtId="164" fontId="2" fillId="0" borderId="53" xfId="0" applyNumberFormat="1" applyFont="1" applyBorder="1" applyAlignment="1">
      <alignment horizontal="center" vertical="center" wrapText="1"/>
    </xf>
    <xf numFmtId="164" fontId="2" fillId="0" borderId="54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horizontal="center" vertical="center" wrapText="1"/>
    </xf>
    <xf numFmtId="164" fontId="2" fillId="0" borderId="56" xfId="0" applyNumberFormat="1" applyFont="1" applyBorder="1" applyAlignment="1">
      <alignment horizontal="center" vertical="center" wrapText="1"/>
    </xf>
    <xf numFmtId="164" fontId="2" fillId="0" borderId="52" xfId="0" applyNumberFormat="1" applyFont="1" applyBorder="1" applyAlignment="1">
      <alignment horizontal="center" vertical="center" wrapText="1"/>
    </xf>
    <xf numFmtId="164" fontId="2" fillId="0" borderId="48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horizontal="center" vertical="center" wrapText="1"/>
    </xf>
    <xf numFmtId="164" fontId="2" fillId="0" borderId="60" xfId="0" applyNumberFormat="1" applyFont="1" applyBorder="1" applyAlignment="1">
      <alignment horizontal="center" vertical="center" wrapText="1"/>
    </xf>
    <xf numFmtId="164" fontId="2" fillId="0" borderId="61" xfId="0" applyNumberFormat="1" applyFont="1" applyBorder="1" applyAlignment="1">
      <alignment horizontal="center" vertical="center" wrapText="1"/>
    </xf>
    <xf numFmtId="164" fontId="2" fillId="0" borderId="59" xfId="0" applyNumberFormat="1" applyFont="1" applyBorder="1" applyAlignment="1">
      <alignment horizontal="center" vertical="center" wrapText="1"/>
    </xf>
    <xf numFmtId="164" fontId="2" fillId="0" borderId="65" xfId="0" applyNumberFormat="1" applyFont="1" applyBorder="1" applyAlignment="1">
      <alignment horizontal="center" vertical="center" wrapText="1"/>
    </xf>
    <xf numFmtId="164" fontId="2" fillId="0" borderId="63" xfId="0" applyNumberFormat="1" applyFont="1" applyBorder="1" applyAlignment="1">
      <alignment horizontal="center" vertical="center" wrapText="1"/>
    </xf>
    <xf numFmtId="164" fontId="2" fillId="0" borderId="66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9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2" fontId="2" fillId="0" borderId="64" xfId="0" applyNumberFormat="1" applyFont="1" applyBorder="1" applyAlignment="1">
      <alignment horizontal="center" vertical="center" wrapText="1"/>
    </xf>
    <xf numFmtId="0" fontId="11" fillId="0" borderId="65" xfId="0" applyFont="1" applyFill="1" applyBorder="1" applyAlignment="1" applyProtection="1">
      <alignment horizontal="center" vertical="center" wrapText="1"/>
      <protection locked="0"/>
    </xf>
    <xf numFmtId="0" fontId="11" fillId="0" borderId="66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/>
    <xf numFmtId="164" fontId="2" fillId="0" borderId="0" xfId="0" applyNumberFormat="1" applyFont="1" applyFill="1" applyBorder="1" applyAlignment="1" applyProtection="1">
      <alignment horizontal="right"/>
    </xf>
    <xf numFmtId="164" fontId="2" fillId="0" borderId="34" xfId="0" applyNumberFormat="1" applyFont="1" applyBorder="1" applyAlignment="1">
      <alignment horizontal="right" vertical="center" wrapText="1"/>
    </xf>
    <xf numFmtId="164" fontId="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/>
    <xf numFmtId="0" fontId="2" fillId="0" borderId="72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164" fontId="8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4" fontId="9" fillId="0" borderId="28" xfId="0" applyNumberFormat="1" applyFont="1" applyBorder="1" applyAlignment="1">
      <alignment horizontal="center" vertical="center" wrapText="1"/>
    </xf>
    <xf numFmtId="164" fontId="9" fillId="0" borderId="29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9" fillId="0" borderId="31" xfId="0" applyNumberFormat="1" applyFont="1" applyBorder="1" applyAlignment="1">
      <alignment horizontal="center" vertical="center" wrapText="1"/>
    </xf>
    <xf numFmtId="164" fontId="9" fillId="0" borderId="27" xfId="0" applyNumberFormat="1" applyFont="1" applyBorder="1" applyAlignment="1">
      <alignment horizontal="center" vertical="center" wrapText="1"/>
    </xf>
    <xf numFmtId="0" fontId="9" fillId="0" borderId="59" xfId="0" applyFont="1" applyFill="1" applyBorder="1" applyAlignment="1" applyProtection="1">
      <alignment horizontal="center" vertical="center" wrapText="1"/>
      <protection locked="0"/>
    </xf>
    <xf numFmtId="2" fontId="0" fillId="0" borderId="48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164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left" vertical="center" wrapText="1" indent="1"/>
    </xf>
    <xf numFmtId="0" fontId="2" fillId="0" borderId="33" xfId="0" applyFont="1" applyBorder="1" applyAlignment="1">
      <alignment horizontal="left" vertical="center" wrapText="1" inden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 applyProtection="1">
      <alignment horizontal="center" vertical="center" wrapText="1"/>
      <protection locked="0"/>
    </xf>
    <xf numFmtId="0" fontId="11" fillId="0" borderId="45" xfId="0" applyFont="1" applyFill="1" applyBorder="1" applyAlignment="1" applyProtection="1">
      <alignment horizontal="center" vertical="center" wrapText="1"/>
      <protection locked="0"/>
    </xf>
    <xf numFmtId="0" fontId="11" fillId="0" borderId="46" xfId="0" applyFont="1" applyFill="1" applyBorder="1" applyAlignment="1" applyProtection="1">
      <alignment horizontal="center" vertical="center" wrapText="1"/>
      <protection locked="0"/>
    </xf>
    <xf numFmtId="0" fontId="11" fillId="0" borderId="47" xfId="0" applyFont="1" applyFill="1" applyBorder="1" applyAlignment="1" applyProtection="1">
      <alignment horizontal="center" vertical="center" wrapText="1"/>
      <protection locked="0"/>
    </xf>
    <xf numFmtId="0" fontId="11" fillId="0" borderId="43" xfId="0" applyFont="1" applyFill="1" applyBorder="1" applyAlignment="1" applyProtection="1">
      <alignment horizontal="center" vertical="center" wrapText="1"/>
      <protection locked="0"/>
    </xf>
    <xf numFmtId="164" fontId="2" fillId="0" borderId="38" xfId="0" quotePrefix="1" applyNumberFormat="1" applyFont="1" applyBorder="1" applyAlignment="1">
      <alignment horizontal="center" vertical="center" wrapText="1"/>
    </xf>
    <xf numFmtId="164" fontId="2" fillId="0" borderId="70" xfId="0" applyNumberFormat="1" applyFont="1" applyBorder="1" applyAlignment="1">
      <alignment horizontal="center" vertical="center" wrapText="1"/>
    </xf>
    <xf numFmtId="164" fontId="2" fillId="0" borderId="67" xfId="0" applyNumberFormat="1" applyFont="1" applyBorder="1" applyAlignment="1">
      <alignment horizontal="center" vertical="center" wrapText="1"/>
    </xf>
    <xf numFmtId="164" fontId="2" fillId="0" borderId="68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2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0" fillId="0" borderId="36" xfId="0" applyFont="1" applyBorder="1" applyAlignment="1">
      <alignment horizontal="center" vertical="center"/>
    </xf>
    <xf numFmtId="0" fontId="0" fillId="0" borderId="44" xfId="0" applyFont="1" applyBorder="1"/>
    <xf numFmtId="0" fontId="0" fillId="0" borderId="16" xfId="0" applyBorder="1" applyAlignment="1">
      <alignment horizontal="left"/>
    </xf>
    <xf numFmtId="0" fontId="0" fillId="0" borderId="36" xfId="0" applyFont="1" applyBorder="1"/>
    <xf numFmtId="164" fontId="0" fillId="0" borderId="36" xfId="0" applyNumberFormat="1" applyFont="1" applyBorder="1"/>
    <xf numFmtId="0" fontId="0" fillId="0" borderId="72" xfId="0" applyFont="1" applyBorder="1"/>
    <xf numFmtId="0" fontId="0" fillId="0" borderId="16" xfId="0" applyFont="1" applyBorder="1" applyAlignment="1">
      <alignment horizontal="left"/>
    </xf>
    <xf numFmtId="0" fontId="0" fillId="0" borderId="48" xfId="0" applyFont="1" applyBorder="1"/>
    <xf numFmtId="0" fontId="30" fillId="0" borderId="16" xfId="0" applyFont="1" applyBorder="1"/>
    <xf numFmtId="0" fontId="31" fillId="0" borderId="16" xfId="0" applyFont="1" applyBorder="1" applyAlignment="1">
      <alignment horizontal="left"/>
    </xf>
    <xf numFmtId="0" fontId="31" fillId="0" borderId="36" xfId="0" applyFont="1" applyBorder="1"/>
    <xf numFmtId="164" fontId="31" fillId="0" borderId="36" xfId="0" applyNumberFormat="1" applyFont="1" applyBorder="1"/>
    <xf numFmtId="0" fontId="32" fillId="0" borderId="16" xfId="0" applyFont="1" applyBorder="1" applyAlignment="1">
      <alignment horizontal="left"/>
    </xf>
    <xf numFmtId="0" fontId="0" fillId="0" borderId="16" xfId="0" applyFont="1" applyBorder="1"/>
    <xf numFmtId="0" fontId="31" fillId="0" borderId="36" xfId="0" applyFont="1" applyBorder="1" applyAlignment="1">
      <alignment horizontal="left"/>
    </xf>
    <xf numFmtId="2" fontId="0" fillId="0" borderId="0" xfId="0" applyNumberFormat="1" applyFont="1"/>
    <xf numFmtId="49" fontId="33" fillId="0" borderId="0" xfId="0" applyNumberFormat="1" applyFont="1"/>
    <xf numFmtId="0" fontId="31" fillId="0" borderId="0" xfId="0" applyFont="1"/>
    <xf numFmtId="0" fontId="33" fillId="0" borderId="0" xfId="0" applyFont="1"/>
    <xf numFmtId="0" fontId="34" fillId="0" borderId="0" xfId="0" applyFont="1"/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/>
    <xf numFmtId="0" fontId="0" fillId="0" borderId="3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13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 indent="2"/>
    </xf>
    <xf numFmtId="0" fontId="13" fillId="0" borderId="57" xfId="0" applyFont="1" applyBorder="1" applyAlignment="1">
      <alignment horizontal="left" vertical="center" wrapText="1" indent="2"/>
    </xf>
    <xf numFmtId="0" fontId="13" fillId="0" borderId="26" xfId="0" applyFont="1" applyBorder="1" applyAlignment="1">
      <alignment horizontal="left" vertical="center" wrapText="1" indent="2"/>
    </xf>
    <xf numFmtId="0" fontId="13" fillId="0" borderId="33" xfId="0" applyFont="1" applyBorder="1" applyAlignment="1">
      <alignment horizontal="left" vertical="center" wrapText="1" indent="2"/>
    </xf>
    <xf numFmtId="0" fontId="13" fillId="0" borderId="58" xfId="0" applyFont="1" applyBorder="1" applyAlignment="1">
      <alignment horizontal="left" vertical="center" wrapText="1" indent="2"/>
    </xf>
    <xf numFmtId="0" fontId="13" fillId="0" borderId="34" xfId="0" applyFont="1" applyBorder="1" applyAlignment="1">
      <alignment horizontal="left" vertical="center" wrapText="1" indent="2"/>
    </xf>
    <xf numFmtId="0" fontId="13" fillId="0" borderId="40" xfId="0" applyFont="1" applyBorder="1" applyAlignment="1">
      <alignment horizontal="left" vertical="center" wrapText="1" indent="2"/>
    </xf>
    <xf numFmtId="0" fontId="13" fillId="0" borderId="42" xfId="0" applyFont="1" applyBorder="1" applyAlignment="1">
      <alignment horizontal="left" vertical="center" wrapText="1" indent="2"/>
    </xf>
    <xf numFmtId="0" fontId="13" fillId="0" borderId="41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 indent="4"/>
    </xf>
    <xf numFmtId="0" fontId="2" fillId="0" borderId="42" xfId="0" applyFont="1" applyBorder="1" applyAlignment="1">
      <alignment horizontal="left" vertical="center" wrapText="1" indent="4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 indent="4"/>
    </xf>
    <xf numFmtId="0" fontId="2" fillId="0" borderId="57" xfId="0" applyFont="1" applyBorder="1" applyAlignment="1">
      <alignment horizontal="left" vertical="center" wrapText="1" indent="4"/>
    </xf>
    <xf numFmtId="0" fontId="2" fillId="0" borderId="67" xfId="0" applyFont="1" applyBorder="1" applyAlignment="1">
      <alignment horizontal="left" vertical="center" wrapText="1" indent="4"/>
    </xf>
    <xf numFmtId="0" fontId="2" fillId="0" borderId="38" xfId="0" applyFont="1" applyBorder="1" applyAlignment="1">
      <alignment horizontal="left" vertical="center" wrapText="1" indent="4"/>
    </xf>
    <xf numFmtId="0" fontId="2" fillId="0" borderId="33" xfId="0" applyFont="1" applyBorder="1" applyAlignment="1">
      <alignment horizontal="left" vertical="center" wrapText="1" indent="4"/>
    </xf>
    <xf numFmtId="0" fontId="2" fillId="0" borderId="58" xfId="0" applyFont="1" applyBorder="1" applyAlignment="1">
      <alignment horizontal="left" vertical="center" wrapText="1" indent="4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50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0" borderId="8" xfId="0" applyBorder="1"/>
    <xf numFmtId="0" fontId="2" fillId="0" borderId="41" xfId="0" applyFont="1" applyBorder="1" applyAlignment="1">
      <alignment horizontal="left" vertical="center" wrapText="1" indent="4"/>
    </xf>
    <xf numFmtId="0" fontId="2" fillId="0" borderId="26" xfId="0" applyFont="1" applyBorder="1" applyAlignment="1">
      <alignment horizontal="left" vertical="center" wrapText="1" indent="4"/>
    </xf>
    <xf numFmtId="0" fontId="2" fillId="0" borderId="70" xfId="0" applyFont="1" applyBorder="1" applyAlignment="1">
      <alignment horizontal="left" vertical="center" wrapText="1" indent="4"/>
    </xf>
    <xf numFmtId="0" fontId="2" fillId="0" borderId="34" xfId="0" applyFont="1" applyBorder="1" applyAlignment="1">
      <alignment horizontal="left" vertical="center" wrapText="1" indent="4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/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0" fillId="0" borderId="58" xfId="0" applyFont="1" applyBorder="1" applyAlignment="1">
      <alignment horizont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/>
    <xf numFmtId="0" fontId="0" fillId="0" borderId="0" xfId="0" applyAlignment="1">
      <alignment horizontal="right"/>
    </xf>
    <xf numFmtId="0" fontId="37" fillId="0" borderId="36" xfId="0" applyFont="1" applyBorder="1" applyAlignment="1">
      <alignment horizontal="center" vertical="center" wrapText="1"/>
    </xf>
    <xf numFmtId="0" fontId="38" fillId="0" borderId="36" xfId="0" applyFont="1" applyBorder="1" applyAlignment="1"/>
    <xf numFmtId="0" fontId="0" fillId="0" borderId="36" xfId="0" applyBorder="1" applyAlignment="1">
      <alignment horizontal="center" vertical="center"/>
    </xf>
    <xf numFmtId="0" fontId="0" fillId="0" borderId="36" xfId="0" applyBorder="1" applyAlignment="1"/>
    <xf numFmtId="0" fontId="39" fillId="0" borderId="36" xfId="0" applyFont="1" applyBorder="1" applyAlignment="1">
      <alignment horizontal="center" wrapText="1"/>
    </xf>
    <xf numFmtId="0" fontId="39" fillId="0" borderId="36" xfId="0" applyFont="1" applyBorder="1" applyAlignment="1">
      <alignment horizontal="center" vertical="center" wrapText="1"/>
    </xf>
    <xf numFmtId="49" fontId="39" fillId="0" borderId="36" xfId="0" applyNumberFormat="1" applyFont="1" applyBorder="1" applyAlignment="1">
      <alignment horizontal="center" vertical="center"/>
    </xf>
    <xf numFmtId="49" fontId="39" fillId="0" borderId="36" xfId="0" applyNumberFormat="1" applyFont="1" applyBorder="1" applyAlignment="1">
      <alignment vertical="center"/>
    </xf>
    <xf numFmtId="0" fontId="39" fillId="0" borderId="36" xfId="0" applyFont="1" applyBorder="1" applyAlignment="1">
      <alignment horizontal="center"/>
    </xf>
    <xf numFmtId="0" fontId="39" fillId="0" borderId="36" xfId="0" applyFont="1" applyBorder="1"/>
    <xf numFmtId="0" fontId="39" fillId="0" borderId="0" xfId="0" applyFont="1"/>
    <xf numFmtId="0" fontId="39" fillId="0" borderId="36" xfId="0" applyFont="1" applyBorder="1" applyAlignment="1">
      <alignment vertical="center"/>
    </xf>
    <xf numFmtId="0" fontId="39" fillId="0" borderId="0" xfId="0" applyFont="1" applyAlignment="1"/>
    <xf numFmtId="0" fontId="39" fillId="0" borderId="0" xfId="0" applyFont="1" applyAlignment="1">
      <alignment horizontal="right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isova/Desktop/Topol/Otchet/AktTrans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isova/Desktop/ODS/&#1057;&#1090;&#1072;&#1096;&#1082;&#1077;&#1074;&#1080;&#1095;/&#1055;&#1072;&#1088;&#1072;&#1084;&#1077;&#1090;&#1088;&#1099;%20&#1055;&#1057;-&#1087;&#1086;&#1090;&#1088;&#1077;&#1073;&#1080;&#1090;&#1077;&#1083;&#1077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isova/Desktop/&#1047;&#1072;&#1084;&#1077;&#1088;&#1099;%20(&#1079;&#1080;&#1084;&#1072;%202019&#107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РЭС"/>
      <sheetName val="СРЭС"/>
      <sheetName val="КРЭС"/>
      <sheetName val="АРЭС"/>
      <sheetName val="БАЭС"/>
      <sheetName val="БелРЭС"/>
      <sheetName val="КУРЭС"/>
      <sheetName val="RРЭС"/>
      <sheetName val="REРЭС"/>
      <sheetName val="РЭС"/>
      <sheetName val="ККРЭС"/>
      <sheetName val="БлРЭС"/>
      <sheetName val="БеРЭС"/>
      <sheetName val="&lt;РЭС"/>
      <sheetName val="АЭС"/>
      <sheetName val="ЭС"/>
      <sheetName val="БЭС"/>
    </sheetNames>
    <sheetDataSet>
      <sheetData sheetId="0" refreshError="1"/>
      <sheetData sheetId="1" refreshError="1"/>
      <sheetData sheetId="2" refreshError="1"/>
      <sheetData sheetId="3" refreshError="1">
        <row r="6">
          <cell r="C6">
            <v>2.5</v>
          </cell>
          <cell r="E6">
            <v>4.0000000000000001E-3</v>
          </cell>
          <cell r="F6">
            <v>2.4E-2</v>
          </cell>
          <cell r="I6">
            <v>6.55</v>
          </cell>
          <cell r="L6">
            <v>0.125</v>
          </cell>
        </row>
        <row r="7">
          <cell r="C7">
            <v>2.5</v>
          </cell>
          <cell r="E7">
            <v>4.0000000000000001E-3</v>
          </cell>
          <cell r="F7">
            <v>2.4E-2</v>
          </cell>
          <cell r="I7">
            <v>6.46</v>
          </cell>
          <cell r="L7">
            <v>0.125</v>
          </cell>
        </row>
        <row r="8">
          <cell r="C8">
            <v>16</v>
          </cell>
          <cell r="E8">
            <v>2.5000000000000001E-2</v>
          </cell>
          <cell r="F8">
            <v>5.2999999999999999E-2</v>
          </cell>
          <cell r="I8">
            <v>10.75</v>
          </cell>
          <cell r="L8">
            <v>0.16800000000000001</v>
          </cell>
        </row>
        <row r="9">
          <cell r="C9">
            <v>16</v>
          </cell>
          <cell r="E9">
            <v>2.5000000000000001E-2</v>
          </cell>
          <cell r="F9">
            <v>5.2999999999999999E-2</v>
          </cell>
          <cell r="I9">
            <v>10.8</v>
          </cell>
          <cell r="L9">
            <v>0.16800000000000001</v>
          </cell>
        </row>
        <row r="10">
          <cell r="C10">
            <v>16</v>
          </cell>
          <cell r="E10">
            <v>2.9000000000000001E-2</v>
          </cell>
          <cell r="F10">
            <v>6.2E-2</v>
          </cell>
          <cell r="I10">
            <v>11.22</v>
          </cell>
          <cell r="L10">
            <v>0.13119999999999998</v>
          </cell>
        </row>
        <row r="11">
          <cell r="C11">
            <v>16</v>
          </cell>
          <cell r="E11">
            <v>2.1000000000000001E-2</v>
          </cell>
          <cell r="F11">
            <v>5.3999999999999999E-2</v>
          </cell>
          <cell r="I11">
            <v>10.59</v>
          </cell>
          <cell r="L11">
            <v>0.11199999999999999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вед.декабрь (2016г)аскуэ"/>
      <sheetName val="ИЗУМРУД "/>
      <sheetName val="ИЗУМРУД  (2)"/>
      <sheetName val="ИЗУМРУД  (3)"/>
      <sheetName val="ИЗУМРУД  (4)"/>
      <sheetName val="ИЗУМРУД  (5)"/>
      <sheetName val="ИЗУМРУД  (6)"/>
      <sheetName val="СОЛНЕЧНАЯ "/>
      <sheetName val="СОЛНЕЧНАЯ1"/>
      <sheetName val="СОЛНЕЧНАЯ2 "/>
      <sheetName val="СОЛНЕЧНАЯ3"/>
      <sheetName val="СОЛНЕЧНАЯ4"/>
      <sheetName val="СОЛНЕЧНАЯ5"/>
      <sheetName val="РОЗОВАЯ1"/>
      <sheetName val="РОЗОВАЯ1 (2)"/>
      <sheetName val="РОЗОВАЯ1 (3)"/>
      <sheetName val="РОЗОВАЯ1 (4)"/>
      <sheetName val="РОЗОВАЯ1 (5)"/>
      <sheetName val="РОЗОВАЯ1 (6)"/>
      <sheetName val="Ведомость замера (ОФ-12)"/>
      <sheetName val="Ведомость замера МРСК  "/>
      <sheetName val="Вед. замераМРСКобщ по уровн2019"/>
      <sheetName val="Ведомость замера Асгард"/>
      <sheetName val="Вед.замера Карягин"/>
      <sheetName val="Ведомость замера Уралкварц"/>
      <sheetName val="Ведомость замера ЗК свод."/>
      <sheetName val="Ведомость замера Грейс"/>
      <sheetName val="Ведомость замера Изумруд "/>
      <sheetName val="Ведомость замера Энергосфера"/>
      <sheetName val="Ведомость замера Новая"/>
      <sheetName val="Ведом. замера Уралпрогресс "/>
      <sheetName val="Ведомость замера Октава"/>
      <sheetName val="Ведомость замера Теплый дом"/>
      <sheetName val="Ведомость замера Лесное"/>
      <sheetName val="Ведомость замера Промэкология"/>
      <sheetName val="Ведомость замера Екатеринб-2000"/>
      <sheetName val="Ведомость Цех №5"/>
      <sheetName val="Ведомость замера Цех№5"/>
      <sheetName val="Ведомость замера ЭЛТЭК+Металлон"/>
      <sheetName val="Ведомость замера Цех 4"/>
      <sheetName val="Ведомость замера ЯКНО ц.21"/>
      <sheetName val="Ведомость замера РСУ"/>
      <sheetName val="Ведомость замера 0,4"/>
      <sheetName val="Ведомость замера Машмех"/>
      <sheetName val="Ведомость замера Шеспи-Урал"/>
      <sheetName val="Ведомость замера Полевской ДОЗ"/>
      <sheetName val="Ведомость замера МРУ"/>
      <sheetName val="МРУ-Свердловэнерго 0,4 снят (2)"/>
      <sheetName val="Вед.АЧР"/>
      <sheetName val="Вед.АЧР (2)"/>
      <sheetName val="Вед.АЧР (3)"/>
      <sheetName val="Вед.АЧР(4)"/>
      <sheetName val="Вед.АЧР (5)"/>
      <sheetName val="Вед.АЧР(6)"/>
      <sheetName val="Изумруд"/>
      <sheetName val="Солнечная 2"/>
      <sheetName val="Розовая"/>
      <sheetName val="Ведомость замера ПС"/>
      <sheetName val="Ведомость замера ПС (2)"/>
      <sheetName val="Ведомость замера ПС (3)"/>
      <sheetName val="сводная"/>
      <sheetName val="ЭПК"/>
      <sheetName val="ЭПК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1">
          <cell r="E71" t="str">
            <v>Секисова М.К.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zoomScaleNormal="100" workbookViewId="0">
      <selection activeCell="K28" sqref="K28"/>
    </sheetView>
  </sheetViews>
  <sheetFormatPr defaultRowHeight="12.75"/>
  <cols>
    <col min="1" max="1" width="13.5703125" customWidth="1"/>
    <col min="2" max="2" width="28.42578125" customWidth="1"/>
    <col min="3" max="14" width="7.7109375" customWidth="1"/>
  </cols>
  <sheetData>
    <row r="1" spans="1:17">
      <c r="A1" t="s">
        <v>133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425"/>
    </row>
    <row r="2" spans="1:17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425"/>
    </row>
    <row r="3" spans="1:17" s="427" customFormat="1" ht="15.75">
      <c r="A3" s="449" t="s">
        <v>134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26"/>
      <c r="P3" s="426"/>
      <c r="Q3" s="426"/>
    </row>
    <row r="4" spans="1:17" s="427" customFormat="1" ht="15.75">
      <c r="A4" s="449" t="s">
        <v>135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</row>
    <row r="5" spans="1:17" s="428" customForma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425"/>
    </row>
    <row r="6" spans="1:17" s="428" customFormat="1" ht="15.75" customHeight="1">
      <c r="A6" s="451" t="s">
        <v>136</v>
      </c>
      <c r="B6" s="451" t="s">
        <v>137</v>
      </c>
      <c r="C6" s="453" t="s">
        <v>138</v>
      </c>
      <c r="D6" s="453"/>
      <c r="E6" s="453" t="s">
        <v>139</v>
      </c>
      <c r="F6" s="453"/>
      <c r="G6" s="453" t="s">
        <v>140</v>
      </c>
      <c r="H6" s="453"/>
      <c r="I6" s="453" t="s">
        <v>141</v>
      </c>
      <c r="J6" s="453"/>
      <c r="K6" s="453" t="s">
        <v>142</v>
      </c>
      <c r="L6" s="453"/>
      <c r="M6" s="453"/>
      <c r="N6" s="453"/>
      <c r="O6" s="425"/>
    </row>
    <row r="7" spans="1:17" s="428" customFormat="1" ht="12.75" customHeight="1">
      <c r="A7" s="452"/>
      <c r="B7" s="452"/>
      <c r="C7" s="429" t="s">
        <v>143</v>
      </c>
      <c r="D7" s="429" t="s">
        <v>38</v>
      </c>
      <c r="E7" s="429" t="s">
        <v>143</v>
      </c>
      <c r="F7" s="429" t="s">
        <v>38</v>
      </c>
      <c r="G7" s="429" t="s">
        <v>143</v>
      </c>
      <c r="H7" s="429" t="s">
        <v>38</v>
      </c>
      <c r="I7" s="429" t="s">
        <v>143</v>
      </c>
      <c r="J7" s="429" t="s">
        <v>38</v>
      </c>
      <c r="K7" s="429" t="s">
        <v>181</v>
      </c>
      <c r="L7" s="429" t="s">
        <v>182</v>
      </c>
      <c r="M7" s="429" t="s">
        <v>183</v>
      </c>
      <c r="N7" s="429" t="s">
        <v>184</v>
      </c>
      <c r="O7" s="425"/>
    </row>
    <row r="8" spans="1:17" s="149" customFormat="1">
      <c r="A8" s="430" t="s">
        <v>144</v>
      </c>
      <c r="B8" s="435" t="s">
        <v>145</v>
      </c>
      <c r="C8" s="429" t="s">
        <v>146</v>
      </c>
      <c r="D8" s="429" t="s">
        <v>146</v>
      </c>
      <c r="E8" s="429" t="s">
        <v>146</v>
      </c>
      <c r="F8" s="429" t="s">
        <v>146</v>
      </c>
      <c r="G8" s="432">
        <v>49.1</v>
      </c>
      <c r="H8" s="432">
        <v>15</v>
      </c>
      <c r="I8" s="429" t="s">
        <v>146</v>
      </c>
      <c r="J8" s="429" t="s">
        <v>146</v>
      </c>
      <c r="K8" s="433">
        <v>0</v>
      </c>
      <c r="L8" s="433">
        <v>0</v>
      </c>
      <c r="M8" s="433">
        <v>0</v>
      </c>
      <c r="N8" s="433">
        <v>0</v>
      </c>
    </row>
    <row r="9" spans="1:17" s="149" customFormat="1">
      <c r="A9" s="434" t="s">
        <v>147</v>
      </c>
      <c r="B9" s="435" t="s">
        <v>148</v>
      </c>
      <c r="C9" s="429" t="s">
        <v>146</v>
      </c>
      <c r="D9" s="429" t="s">
        <v>146</v>
      </c>
      <c r="E9" s="429" t="s">
        <v>146</v>
      </c>
      <c r="F9" s="429" t="s">
        <v>146</v>
      </c>
      <c r="G9" s="432">
        <v>49.1</v>
      </c>
      <c r="H9" s="432">
        <v>15</v>
      </c>
      <c r="I9" s="429" t="s">
        <v>146</v>
      </c>
      <c r="J9" s="429" t="s">
        <v>146</v>
      </c>
      <c r="K9" s="433">
        <v>5.0999999999999997E-2</v>
      </c>
      <c r="L9" s="433">
        <v>0.05</v>
      </c>
      <c r="M9" s="433">
        <v>4.9000000000000002E-2</v>
      </c>
      <c r="N9" s="433">
        <v>0.05</v>
      </c>
    </row>
    <row r="10" spans="1:17" s="149" customFormat="1">
      <c r="A10" s="434"/>
      <c r="B10" s="435" t="s">
        <v>149</v>
      </c>
      <c r="C10" s="429" t="s">
        <v>146</v>
      </c>
      <c r="D10" s="429" t="s">
        <v>146</v>
      </c>
      <c r="E10" s="429" t="s">
        <v>146</v>
      </c>
      <c r="F10" s="429" t="s">
        <v>146</v>
      </c>
      <c r="G10" s="432">
        <v>49.1</v>
      </c>
      <c r="H10" s="432">
        <v>15</v>
      </c>
      <c r="I10" s="429" t="s">
        <v>146</v>
      </c>
      <c r="J10" s="429" t="s">
        <v>146</v>
      </c>
      <c r="K10" s="433">
        <f>0*1.73*0.944*6500/1000000</f>
        <v>0</v>
      </c>
      <c r="L10" s="433">
        <f t="shared" ref="L10:N11" si="0">0*1.73*0.944*6500/1000000</f>
        <v>0</v>
      </c>
      <c r="M10" s="433">
        <f t="shared" si="0"/>
        <v>0</v>
      </c>
      <c r="N10" s="433">
        <f t="shared" si="0"/>
        <v>0</v>
      </c>
    </row>
    <row r="11" spans="1:17" s="149" customFormat="1">
      <c r="A11" s="434"/>
      <c r="B11" s="435" t="s">
        <v>150</v>
      </c>
      <c r="C11" s="429" t="s">
        <v>146</v>
      </c>
      <c r="D11" s="429" t="s">
        <v>146</v>
      </c>
      <c r="E11" s="429" t="s">
        <v>146</v>
      </c>
      <c r="F11" s="429" t="s">
        <v>146</v>
      </c>
      <c r="G11" s="432">
        <v>49.1</v>
      </c>
      <c r="H11" s="432">
        <v>15</v>
      </c>
      <c r="I11" s="429" t="s">
        <v>146</v>
      </c>
      <c r="J11" s="429" t="s">
        <v>146</v>
      </c>
      <c r="K11" s="433">
        <f>0*1.73*0.944*6500/1000000</f>
        <v>0</v>
      </c>
      <c r="L11" s="433">
        <f t="shared" si="0"/>
        <v>0</v>
      </c>
      <c r="M11" s="433">
        <f t="shared" si="0"/>
        <v>0</v>
      </c>
      <c r="N11" s="433">
        <f t="shared" si="0"/>
        <v>0</v>
      </c>
    </row>
    <row r="12" spans="1:17" s="149" customFormat="1">
      <c r="A12" s="434"/>
      <c r="B12" s="435" t="s">
        <v>95</v>
      </c>
      <c r="C12" s="429" t="s">
        <v>146</v>
      </c>
      <c r="D12" s="429" t="s">
        <v>146</v>
      </c>
      <c r="E12" s="429" t="s">
        <v>146</v>
      </c>
      <c r="F12" s="429" t="s">
        <v>146</v>
      </c>
      <c r="G12" s="432">
        <v>49.1</v>
      </c>
      <c r="H12" s="432">
        <v>15</v>
      </c>
      <c r="I12" s="429" t="s">
        <v>146</v>
      </c>
      <c r="J12" s="429" t="s">
        <v>146</v>
      </c>
      <c r="K12" s="433">
        <v>0.182</v>
      </c>
      <c r="L12" s="433">
        <v>0.159</v>
      </c>
      <c r="M12" s="433">
        <v>0.16900000000000001</v>
      </c>
      <c r="N12" s="433">
        <v>0.115</v>
      </c>
    </row>
    <row r="13" spans="1:17" s="149" customFormat="1">
      <c r="A13" s="434"/>
      <c r="B13" s="435" t="s">
        <v>151</v>
      </c>
      <c r="C13" s="429" t="s">
        <v>146</v>
      </c>
      <c r="D13" s="429" t="s">
        <v>146</v>
      </c>
      <c r="E13" s="429" t="s">
        <v>146</v>
      </c>
      <c r="F13" s="429" t="s">
        <v>146</v>
      </c>
      <c r="G13" s="432">
        <v>49.1</v>
      </c>
      <c r="H13" s="432">
        <v>15</v>
      </c>
      <c r="I13" s="429" t="s">
        <v>146</v>
      </c>
      <c r="J13" s="429" t="s">
        <v>146</v>
      </c>
      <c r="K13" s="433">
        <v>0.315</v>
      </c>
      <c r="L13" s="433">
        <v>0.249</v>
      </c>
      <c r="M13" s="433">
        <v>0.3</v>
      </c>
      <c r="N13" s="433">
        <v>0.14199999999999999</v>
      </c>
    </row>
    <row r="14" spans="1:17" s="149" customFormat="1">
      <c r="A14" s="434"/>
      <c r="B14" s="435" t="s">
        <v>185</v>
      </c>
      <c r="C14" s="429" t="s">
        <v>146</v>
      </c>
      <c r="D14" s="429" t="s">
        <v>146</v>
      </c>
      <c r="E14" s="429" t="s">
        <v>146</v>
      </c>
      <c r="F14" s="429" t="s">
        <v>146</v>
      </c>
      <c r="G14" s="432">
        <v>49.1</v>
      </c>
      <c r="H14" s="432">
        <v>15</v>
      </c>
      <c r="I14" s="429" t="s">
        <v>146</v>
      </c>
      <c r="J14" s="429" t="s">
        <v>146</v>
      </c>
      <c r="K14" s="433">
        <v>0</v>
      </c>
      <c r="L14" s="433">
        <v>0</v>
      </c>
      <c r="M14" s="433">
        <v>0</v>
      </c>
      <c r="N14" s="433">
        <v>0</v>
      </c>
    </row>
    <row r="15" spans="1:17" s="149" customFormat="1">
      <c r="A15" s="434"/>
      <c r="B15" s="435" t="s">
        <v>153</v>
      </c>
      <c r="C15" s="429" t="s">
        <v>146</v>
      </c>
      <c r="D15" s="429" t="s">
        <v>146</v>
      </c>
      <c r="E15" s="429" t="s">
        <v>146</v>
      </c>
      <c r="F15" s="429" t="s">
        <v>146</v>
      </c>
      <c r="G15" s="432">
        <v>49.1</v>
      </c>
      <c r="H15" s="432">
        <v>15</v>
      </c>
      <c r="I15" s="429" t="s">
        <v>146</v>
      </c>
      <c r="J15" s="429" t="s">
        <v>146</v>
      </c>
      <c r="K15" s="433">
        <f>0*1.73*0.944*6500/1000000</f>
        <v>0</v>
      </c>
      <c r="L15" s="433">
        <v>0</v>
      </c>
      <c r="M15" s="433">
        <v>0</v>
      </c>
      <c r="N15" s="433">
        <f>0*1.73*0.944*6500/1000000</f>
        <v>0</v>
      </c>
    </row>
    <row r="16" spans="1:17" s="149" customFormat="1">
      <c r="A16" s="434"/>
      <c r="B16" s="435" t="s">
        <v>154</v>
      </c>
      <c r="C16" s="429" t="s">
        <v>146</v>
      </c>
      <c r="D16" s="429" t="s">
        <v>146</v>
      </c>
      <c r="E16" s="429" t="s">
        <v>146</v>
      </c>
      <c r="F16" s="429" t="s">
        <v>146</v>
      </c>
      <c r="G16" s="432">
        <v>49.1</v>
      </c>
      <c r="H16" s="432">
        <v>15</v>
      </c>
      <c r="I16" s="429" t="s">
        <v>146</v>
      </c>
      <c r="J16" s="429" t="s">
        <v>146</v>
      </c>
      <c r="K16" s="433">
        <v>0</v>
      </c>
      <c r="L16" s="433">
        <v>0</v>
      </c>
      <c r="M16" s="433">
        <v>0</v>
      </c>
      <c r="N16" s="433">
        <v>0</v>
      </c>
    </row>
    <row r="17" spans="1:15" s="149" customFormat="1">
      <c r="A17" s="434"/>
      <c r="B17" s="435" t="s">
        <v>155</v>
      </c>
      <c r="C17" s="429" t="s">
        <v>146</v>
      </c>
      <c r="D17" s="429" t="s">
        <v>146</v>
      </c>
      <c r="E17" s="429" t="s">
        <v>146</v>
      </c>
      <c r="F17" s="429" t="s">
        <v>146</v>
      </c>
      <c r="G17" s="432">
        <v>49.1</v>
      </c>
      <c r="H17" s="432">
        <v>15</v>
      </c>
      <c r="I17" s="429" t="s">
        <v>146</v>
      </c>
      <c r="J17" s="429" t="s">
        <v>146</v>
      </c>
      <c r="K17" s="433">
        <v>3.1E-2</v>
      </c>
      <c r="L17" s="433">
        <v>0.03</v>
      </c>
      <c r="M17" s="433">
        <v>0.03</v>
      </c>
      <c r="N17" s="433">
        <v>2.9000000000000001E-2</v>
      </c>
    </row>
    <row r="18" spans="1:15">
      <c r="A18" s="436"/>
      <c r="B18" s="442"/>
      <c r="C18" s="429"/>
      <c r="D18" s="429"/>
      <c r="E18" s="432"/>
      <c r="F18" s="432"/>
      <c r="G18" s="432"/>
      <c r="H18" s="432"/>
      <c r="I18" s="429"/>
      <c r="J18" s="429"/>
      <c r="K18" s="433"/>
      <c r="L18" s="433"/>
      <c r="M18" s="433"/>
      <c r="N18" s="433"/>
      <c r="O18" s="425"/>
    </row>
    <row r="19" spans="1:15">
      <c r="A19" s="432"/>
      <c r="B19" s="438" t="s">
        <v>29</v>
      </c>
      <c r="C19" s="429"/>
      <c r="D19" s="429"/>
      <c r="E19" s="439"/>
      <c r="F19" s="439"/>
      <c r="G19" s="439"/>
      <c r="H19" s="439"/>
      <c r="I19" s="429"/>
      <c r="J19" s="429"/>
      <c r="K19" s="440">
        <f>K8+K9+K10+K11+K12+K13+K14+K15+K16+K17</f>
        <v>0.57900000000000007</v>
      </c>
      <c r="L19" s="440">
        <f>L8+L9+L10+L11+L12+L13+L14+L15+L16+L17</f>
        <v>0.48799999999999999</v>
      </c>
      <c r="M19" s="440">
        <f>M8+M9+M10+M11+M12+M13+M14+M15+M16+M17</f>
        <v>0.54800000000000004</v>
      </c>
      <c r="N19" s="440">
        <f>N8+N9+N10+N11+N12+N13+N14+N15+N16+N17</f>
        <v>0.33600000000000002</v>
      </c>
      <c r="O19" s="425"/>
    </row>
    <row r="20" spans="1:15">
      <c r="A20" s="430"/>
      <c r="B20" s="438"/>
      <c r="C20" s="429"/>
      <c r="D20" s="429"/>
      <c r="E20" s="439"/>
      <c r="F20" s="439"/>
      <c r="G20" s="439"/>
      <c r="H20" s="439"/>
      <c r="I20" s="429"/>
      <c r="J20" s="429"/>
      <c r="K20" s="440"/>
      <c r="L20" s="440"/>
      <c r="M20" s="440"/>
      <c r="N20" s="440"/>
      <c r="O20" s="425"/>
    </row>
    <row r="21" spans="1:15" s="149" customFormat="1">
      <c r="A21" s="430" t="s">
        <v>156</v>
      </c>
      <c r="B21" s="435" t="s">
        <v>126</v>
      </c>
      <c r="C21" s="429" t="s">
        <v>146</v>
      </c>
      <c r="D21" s="429" t="s">
        <v>146</v>
      </c>
      <c r="E21" s="432">
        <v>46.6</v>
      </c>
      <c r="F21" s="432">
        <v>0.3</v>
      </c>
      <c r="G21" s="432">
        <v>48.7</v>
      </c>
      <c r="H21" s="432">
        <v>65</v>
      </c>
      <c r="I21" s="429" t="s">
        <v>146</v>
      </c>
      <c r="J21" s="429" t="s">
        <v>146</v>
      </c>
      <c r="K21" s="433">
        <v>1.4430000000000001</v>
      </c>
      <c r="L21" s="433">
        <v>1.454</v>
      </c>
      <c r="M21" s="433">
        <v>1.4379999999999999</v>
      </c>
      <c r="N21" s="433">
        <v>1.4450000000000001</v>
      </c>
    </row>
    <row r="22" spans="1:15" s="149" customFormat="1">
      <c r="A22" s="434" t="s">
        <v>157</v>
      </c>
      <c r="B22" s="435" t="s">
        <v>158</v>
      </c>
      <c r="C22" s="429" t="s">
        <v>146</v>
      </c>
      <c r="D22" s="429" t="s">
        <v>146</v>
      </c>
      <c r="E22" s="432">
        <v>46.6</v>
      </c>
      <c r="F22" s="432">
        <v>0.3</v>
      </c>
      <c r="G22" s="432">
        <v>48.7</v>
      </c>
      <c r="H22" s="432">
        <v>65</v>
      </c>
      <c r="I22" s="429" t="s">
        <v>146</v>
      </c>
      <c r="J22" s="429" t="s">
        <v>146</v>
      </c>
      <c r="K22" s="433">
        <v>1.825</v>
      </c>
      <c r="L22" s="433">
        <v>1.821</v>
      </c>
      <c r="M22" s="433">
        <v>1.8149999999999999</v>
      </c>
      <c r="N22" s="433">
        <v>1.8049999999999999</v>
      </c>
    </row>
    <row r="23" spans="1:15" s="149" customFormat="1">
      <c r="A23" s="434"/>
      <c r="B23" s="435" t="s">
        <v>159</v>
      </c>
      <c r="C23" s="429" t="s">
        <v>146</v>
      </c>
      <c r="D23" s="429" t="s">
        <v>146</v>
      </c>
      <c r="E23" s="432">
        <v>46.6</v>
      </c>
      <c r="F23" s="432">
        <v>0.3</v>
      </c>
      <c r="G23" s="432">
        <v>48.7</v>
      </c>
      <c r="H23" s="432">
        <v>65</v>
      </c>
      <c r="I23" s="429" t="s">
        <v>146</v>
      </c>
      <c r="J23" s="429" t="s">
        <v>146</v>
      </c>
      <c r="K23" s="433">
        <v>8.3000000000000004E-2</v>
      </c>
      <c r="L23" s="433">
        <v>8.8999999999999996E-2</v>
      </c>
      <c r="M23" s="433">
        <v>8.6999999999999994E-2</v>
      </c>
      <c r="N23" s="433">
        <v>7.2999999999999995E-2</v>
      </c>
    </row>
    <row r="24" spans="1:15" s="149" customFormat="1">
      <c r="A24" s="434"/>
      <c r="B24" s="435" t="s">
        <v>130</v>
      </c>
      <c r="C24" s="429" t="s">
        <v>146</v>
      </c>
      <c r="D24" s="429" t="s">
        <v>146</v>
      </c>
      <c r="E24" s="432">
        <v>46.6</v>
      </c>
      <c r="F24" s="432">
        <v>0.3</v>
      </c>
      <c r="G24" s="432">
        <v>48.7</v>
      </c>
      <c r="H24" s="432">
        <v>65</v>
      </c>
      <c r="I24" s="429" t="s">
        <v>146</v>
      </c>
      <c r="J24" s="429" t="s">
        <v>146</v>
      </c>
      <c r="K24" s="433">
        <v>0.188</v>
      </c>
      <c r="L24" s="433">
        <v>0.22900000000000001</v>
      </c>
      <c r="M24" s="433">
        <v>0.16500000000000001</v>
      </c>
      <c r="N24" s="433">
        <v>0.125</v>
      </c>
    </row>
    <row r="25" spans="1:15" s="149" customFormat="1">
      <c r="A25" s="434"/>
      <c r="B25" s="435" t="s">
        <v>119</v>
      </c>
      <c r="C25" s="429" t="s">
        <v>146</v>
      </c>
      <c r="D25" s="429" t="s">
        <v>146</v>
      </c>
      <c r="E25" s="432">
        <v>46.6</v>
      </c>
      <c r="F25" s="432">
        <v>0.3</v>
      </c>
      <c r="G25" s="432">
        <v>48.7</v>
      </c>
      <c r="H25" s="432">
        <v>65</v>
      </c>
      <c r="I25" s="429" t="s">
        <v>146</v>
      </c>
      <c r="J25" s="429" t="s">
        <v>146</v>
      </c>
      <c r="K25" s="433">
        <v>7.0000000000000007E-2</v>
      </c>
      <c r="L25" s="433">
        <v>7.0000000000000007E-2</v>
      </c>
      <c r="M25" s="433">
        <v>7.0000000000000007E-2</v>
      </c>
      <c r="N25" s="433">
        <v>7.0000000000000007E-2</v>
      </c>
    </row>
    <row r="26" spans="1:15" s="149" customFormat="1">
      <c r="A26" s="434"/>
      <c r="B26" s="435" t="s">
        <v>127</v>
      </c>
      <c r="C26" s="429" t="s">
        <v>146</v>
      </c>
      <c r="D26" s="429" t="s">
        <v>146</v>
      </c>
      <c r="E26" s="432">
        <v>46.6</v>
      </c>
      <c r="F26" s="432">
        <v>0.3</v>
      </c>
      <c r="G26" s="432">
        <v>48.7</v>
      </c>
      <c r="H26" s="432">
        <v>65</v>
      </c>
      <c r="I26" s="429" t="s">
        <v>146</v>
      </c>
      <c r="J26" s="429" t="s">
        <v>146</v>
      </c>
      <c r="K26" s="433">
        <v>0.251</v>
      </c>
      <c r="L26" s="433">
        <v>0.247</v>
      </c>
      <c r="M26" s="433">
        <v>0.247</v>
      </c>
      <c r="N26" s="433">
        <v>0.247</v>
      </c>
    </row>
    <row r="27" spans="1:15">
      <c r="A27" s="436"/>
      <c r="B27" s="442"/>
      <c r="C27" s="432"/>
      <c r="D27" s="432"/>
      <c r="E27" s="432"/>
      <c r="F27" s="432"/>
      <c r="G27" s="432"/>
      <c r="H27" s="432"/>
      <c r="I27" s="432"/>
      <c r="J27" s="432"/>
      <c r="K27" s="433"/>
      <c r="L27" s="433"/>
      <c r="M27" s="433"/>
      <c r="N27" s="433"/>
      <c r="O27" s="425"/>
    </row>
    <row r="28" spans="1:15">
      <c r="A28" s="436"/>
      <c r="B28" s="443" t="s">
        <v>29</v>
      </c>
      <c r="C28" s="439"/>
      <c r="D28" s="439"/>
      <c r="E28" s="439"/>
      <c r="F28" s="439"/>
      <c r="G28" s="439"/>
      <c r="H28" s="439"/>
      <c r="I28" s="439"/>
      <c r="J28" s="439"/>
      <c r="K28" s="440">
        <f>K21+K22+K23+K24+K25+K26</f>
        <v>3.86</v>
      </c>
      <c r="L28" s="440">
        <f>L21+L22+L23+L24+L25+L26</f>
        <v>3.9099999999999997</v>
      </c>
      <c r="M28" s="440">
        <f>M21+M22+M23+M24+M25+M26</f>
        <v>3.8220000000000001</v>
      </c>
      <c r="N28" s="440">
        <f>N21+N22+N23+N24+N25+N26</f>
        <v>3.7649999999999997</v>
      </c>
      <c r="O28" s="425"/>
    </row>
    <row r="29" spans="1:15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444"/>
      <c r="L29" s="444"/>
      <c r="M29" s="444"/>
      <c r="N29" s="444"/>
      <c r="O29" s="425"/>
    </row>
    <row r="30" spans="1:15">
      <c r="A30" t="s">
        <v>68</v>
      </c>
      <c r="B30" s="149"/>
      <c r="C30" s="149"/>
      <c r="D30" s="149"/>
      <c r="E30" s="149"/>
      <c r="F30" t="s">
        <v>69</v>
      </c>
      <c r="G30" s="149"/>
      <c r="H30" s="149"/>
      <c r="I30" s="149"/>
      <c r="J30" s="149"/>
      <c r="K30" s="149"/>
      <c r="L30" s="149"/>
      <c r="M30" s="149"/>
      <c r="N30" s="149"/>
      <c r="O30" s="425"/>
    </row>
    <row r="31" spans="1:1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425"/>
    </row>
    <row r="32" spans="1:15">
      <c r="A32" s="447"/>
      <c r="B32" s="448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425"/>
    </row>
    <row r="33" spans="1:15">
      <c r="A33" s="425"/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</row>
    <row r="34" spans="1:15">
      <c r="A34" s="425"/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</row>
    <row r="35" spans="1:15">
      <c r="A35" s="425"/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</row>
    <row r="36" spans="1:15">
      <c r="A36" s="425"/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</row>
  </sheetData>
  <mergeCells count="9">
    <mergeCell ref="A3:N3"/>
    <mergeCell ref="A4:N4"/>
    <mergeCell ref="A6:A7"/>
    <mergeCell ref="B6:B7"/>
    <mergeCell ref="C6:D6"/>
    <mergeCell ref="E6:F6"/>
    <mergeCell ref="G6:H6"/>
    <mergeCell ref="I6:J6"/>
    <mergeCell ref="K6:N6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74"/>
  <sheetViews>
    <sheetView zoomScaleNormal="100" workbookViewId="0">
      <selection activeCell="AE5" sqref="AE5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559" t="s">
        <v>117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</row>
    <row r="2" spans="1:31" ht="14.25" customHeight="1" thickBot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</row>
    <row r="3" spans="1:31" ht="14.25" customHeight="1" thickBot="1">
      <c r="A3" s="533" t="s">
        <v>1</v>
      </c>
      <c r="B3" s="477"/>
      <c r="C3" s="478"/>
      <c r="D3" s="479"/>
      <c r="E3" s="477" t="s">
        <v>2</v>
      </c>
      <c r="F3" s="479"/>
      <c r="G3" s="478" t="s">
        <v>3</v>
      </c>
      <c r="H3" s="479"/>
      <c r="I3" s="562" t="s">
        <v>74</v>
      </c>
      <c r="J3" s="563"/>
      <c r="K3" s="564"/>
      <c r="L3" s="562" t="s">
        <v>12</v>
      </c>
      <c r="M3" s="563"/>
      <c r="N3" s="564"/>
      <c r="O3" s="562" t="s">
        <v>75</v>
      </c>
      <c r="P3" s="563"/>
      <c r="Q3" s="564"/>
      <c r="R3" s="562" t="s">
        <v>13</v>
      </c>
      <c r="S3" s="563"/>
      <c r="T3" s="564"/>
    </row>
    <row r="4" spans="1:31" ht="14.25" customHeight="1">
      <c r="A4" s="534"/>
      <c r="B4" s="480"/>
      <c r="C4" s="481"/>
      <c r="D4" s="482"/>
      <c r="E4" s="480"/>
      <c r="F4" s="482"/>
      <c r="G4" s="481"/>
      <c r="H4" s="482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556" t="s">
        <v>11</v>
      </c>
      <c r="W4" s="557"/>
      <c r="X4" s="556" t="s">
        <v>12</v>
      </c>
      <c r="Y4" s="557"/>
      <c r="Z4" s="556" t="s">
        <v>13</v>
      </c>
      <c r="AA4" s="557"/>
      <c r="AB4" s="556" t="s">
        <v>14</v>
      </c>
      <c r="AC4" s="557"/>
    </row>
    <row r="5" spans="1:31" ht="14.25" customHeight="1" thickBot="1">
      <c r="A5" s="534"/>
      <c r="B5" s="465"/>
      <c r="C5" s="466"/>
      <c r="D5" s="467"/>
      <c r="E5" s="465"/>
      <c r="F5" s="467"/>
      <c r="G5" s="466"/>
      <c r="H5" s="467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  <c r="AE5" s="19"/>
    </row>
    <row r="6" spans="1:31" ht="14.25" customHeight="1">
      <c r="A6" s="534"/>
      <c r="B6" s="533" t="s">
        <v>19</v>
      </c>
      <c r="C6" s="541" t="s">
        <v>20</v>
      </c>
      <c r="D6" s="51">
        <v>110</v>
      </c>
      <c r="E6" s="547">
        <v>7</v>
      </c>
      <c r="F6" s="548"/>
      <c r="G6" s="52" t="s">
        <v>21</v>
      </c>
      <c r="H6" s="265">
        <f>[2]АРЭС!$E$8</f>
        <v>2.5000000000000001E-2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</row>
    <row r="7" spans="1:31" ht="14.25" customHeight="1">
      <c r="A7" s="534"/>
      <c r="B7" s="534"/>
      <c r="C7" s="542"/>
      <c r="D7" s="20">
        <v>35</v>
      </c>
      <c r="E7" s="549"/>
      <c r="F7" s="550"/>
      <c r="G7" s="21" t="s">
        <v>25</v>
      </c>
      <c r="H7" s="22">
        <f>[2]АРЭС!$L$8</f>
        <v>0.16800000000000001</v>
      </c>
      <c r="I7" s="23"/>
      <c r="J7" s="145"/>
      <c r="K7" s="146"/>
      <c r="L7" s="147"/>
      <c r="M7" s="145"/>
      <c r="N7" s="148"/>
      <c r="O7" s="23"/>
      <c r="P7" s="145"/>
      <c r="Q7" s="146"/>
      <c r="R7" s="23"/>
      <c r="S7" s="148"/>
      <c r="T7" s="146"/>
      <c r="U7" s="18" t="s">
        <v>88</v>
      </c>
      <c r="V7" s="288">
        <f>IF(I7&gt;0,ROUND(I7*$I$56*$I$58*SQRT(3)/1000,2),J7)</f>
        <v>0</v>
      </c>
      <c r="W7" s="289">
        <f>IF(K7&gt;0,K7,ROUND(V7*$M$53,2))</f>
        <v>0</v>
      </c>
      <c r="X7" s="288">
        <f>IF(L7&gt;0,ROUND(L7*$L$56*$L$58*SQRT(3)/1000,2),M7)</f>
        <v>0</v>
      </c>
      <c r="Y7" s="289">
        <f>IF(N7&gt;0,N7,ROUND(X7*$M$53,2))</f>
        <v>0</v>
      </c>
      <c r="Z7" s="288">
        <f>IF(O7&gt;0,ROUND(O7*$O$56*$O$58*SQRT(3)/1000,2),P7)</f>
        <v>0</v>
      </c>
      <c r="AA7" s="289">
        <f>IF(Q7&gt;0,Q7,ROUND(Z7*$M$53,2))</f>
        <v>0</v>
      </c>
      <c r="AB7" s="288">
        <f>IF(R7&gt;0,ROUND(R7*$R$56*$R$58*SQRT(3)/1000,2),S7)</f>
        <v>0</v>
      </c>
      <c r="AC7" s="289">
        <f>IF(T7&gt;0,T7,ROUND(AB7*$M$53,2))</f>
        <v>0</v>
      </c>
    </row>
    <row r="8" spans="1:31" ht="14.25" customHeight="1" thickBot="1">
      <c r="A8" s="534"/>
      <c r="B8" s="534"/>
      <c r="C8" s="542"/>
      <c r="D8" s="30">
        <v>6</v>
      </c>
      <c r="E8" s="551"/>
      <c r="F8" s="552"/>
      <c r="G8" s="31"/>
      <c r="H8" s="32"/>
      <c r="I8" s="237"/>
      <c r="J8" s="233">
        <v>2.984</v>
      </c>
      <c r="K8" s="290">
        <v>2.0409999999999999</v>
      </c>
      <c r="L8" s="291"/>
      <c r="M8" s="233">
        <v>3.2320000000000002</v>
      </c>
      <c r="N8" s="290">
        <v>2.4020000000000001</v>
      </c>
      <c r="O8" s="292"/>
      <c r="P8" s="233">
        <v>3.4009999999999998</v>
      </c>
      <c r="Q8" s="290">
        <v>2.5270000000000001</v>
      </c>
      <c r="R8" s="292"/>
      <c r="S8" s="293">
        <v>3.29</v>
      </c>
      <c r="T8" s="290">
        <v>2.456</v>
      </c>
      <c r="U8" t="s">
        <v>118</v>
      </c>
      <c r="V8" s="394">
        <f>IF(I8&gt;0,ROUND(I8*$I$57*$K$58*SQRT(3)/1000,3),J8)</f>
        <v>2.984</v>
      </c>
      <c r="W8" s="395">
        <f>IF(K8&gt;0,K8,ROUND(V8*$F$53,3))</f>
        <v>2.0409999999999999</v>
      </c>
      <c r="X8" s="394">
        <f>IF(L8&gt;0,ROUND(L8*$L$57*$N$58*SQRT(3)/1000,3),M8)</f>
        <v>3.2320000000000002</v>
      </c>
      <c r="Y8" s="395">
        <f>IF(N8&gt;0,N8,ROUND(X8*$F$53,3))</f>
        <v>2.4020000000000001</v>
      </c>
      <c r="Z8" s="394">
        <f>IF(O8&gt;0,ROUND(O8*$O$57*$Q$58*SQRT(3)/1000,3),P8)</f>
        <v>3.4009999999999998</v>
      </c>
      <c r="AA8" s="395">
        <f>IF(Q8&gt;0,Q8,ROUND(Z8*$F$53,3))</f>
        <v>2.5270000000000001</v>
      </c>
      <c r="AB8" s="394">
        <f>IF(R8&gt;0,ROUND(R8*$R$57*$T$58*SQRT(3)/1000,3),S8)</f>
        <v>3.29</v>
      </c>
      <c r="AC8" s="41">
        <f>IF(T8&gt;0,T8,ROUND(AB8*$F$53,3))</f>
        <v>2.456</v>
      </c>
    </row>
    <row r="9" spans="1:31" ht="14.25" customHeight="1" thickBot="1">
      <c r="A9" s="534"/>
      <c r="B9" s="534"/>
      <c r="C9" s="543"/>
      <c r="D9" s="42" t="s">
        <v>26</v>
      </c>
      <c r="E9" s="553"/>
      <c r="F9" s="554"/>
      <c r="G9" s="554"/>
      <c r="H9" s="555"/>
      <c r="I9" s="243"/>
      <c r="J9" s="355"/>
      <c r="K9" s="356"/>
      <c r="L9" s="357"/>
      <c r="M9" s="355"/>
      <c r="N9" s="358"/>
      <c r="O9" s="359"/>
      <c r="P9" s="355"/>
      <c r="Q9" s="356"/>
      <c r="R9" s="359"/>
      <c r="S9" s="358"/>
      <c r="T9" s="356"/>
      <c r="V9" s="50"/>
      <c r="W9" s="50"/>
      <c r="X9" s="50"/>
      <c r="Y9" s="50"/>
      <c r="Z9" s="50"/>
      <c r="AA9" s="50"/>
      <c r="AB9" s="50"/>
      <c r="AC9" s="50"/>
    </row>
    <row r="10" spans="1:31" ht="14.25" customHeight="1">
      <c r="A10" s="534"/>
      <c r="B10" s="534"/>
      <c r="C10" s="541" t="s">
        <v>90</v>
      </c>
      <c r="D10" s="51">
        <v>110</v>
      </c>
      <c r="E10" s="547">
        <v>7</v>
      </c>
      <c r="F10" s="548"/>
      <c r="G10" s="52" t="s">
        <v>21</v>
      </c>
      <c r="H10" s="265">
        <f>[2]АРЭС!$E$9</f>
        <v>2.5000000000000001E-2</v>
      </c>
      <c r="I10" s="13"/>
      <c r="J10" s="396"/>
      <c r="K10" s="397"/>
      <c r="L10" s="398"/>
      <c r="M10" s="396"/>
      <c r="N10" s="399"/>
      <c r="O10" s="400"/>
      <c r="P10" s="396"/>
      <c r="Q10" s="397"/>
      <c r="R10" s="400"/>
      <c r="S10" s="399"/>
      <c r="T10" s="397"/>
    </row>
    <row r="11" spans="1:31" ht="14.25" customHeight="1">
      <c r="A11" s="534"/>
      <c r="B11" s="534"/>
      <c r="C11" s="542"/>
      <c r="D11" s="20">
        <v>35</v>
      </c>
      <c r="E11" s="549"/>
      <c r="F11" s="550"/>
      <c r="G11" s="21" t="s">
        <v>25</v>
      </c>
      <c r="H11" s="22">
        <f>[2]АРЭС!$L$9</f>
        <v>0.16800000000000001</v>
      </c>
      <c r="I11" s="23"/>
      <c r="J11" s="401"/>
      <c r="K11" s="402"/>
      <c r="L11" s="403"/>
      <c r="M11" s="401"/>
      <c r="N11" s="404"/>
      <c r="O11" s="405"/>
      <c r="P11" s="401"/>
      <c r="Q11" s="402"/>
      <c r="R11" s="405"/>
      <c r="S11" s="404"/>
      <c r="T11" s="402"/>
      <c r="U11" s="18" t="s">
        <v>88</v>
      </c>
      <c r="V11" s="288">
        <f>IF(I11&gt;0,ROUND(I11*$K$56*$I$59*SQRT(3)/1000,2),J11)</f>
        <v>0</v>
      </c>
      <c r="W11" s="289">
        <f>IF(K11&gt;0,K11,ROUND(V11*$M$54,2))</f>
        <v>0</v>
      </c>
      <c r="X11" s="288">
        <f>IF(L11&gt;0,ROUND(L11*$N$56*$L$59*SQRT(3)/1000,2),M11)</f>
        <v>0</v>
      </c>
      <c r="Y11" s="289">
        <f>IF(N11&gt;0,N11,ROUND(X11*$M$54,2))</f>
        <v>0</v>
      </c>
      <c r="Z11" s="288">
        <f>IF(O11&gt;0,ROUND(O11*$Q$56*$O$59*SQRT(3)/1000,2),P11)</f>
        <v>0</v>
      </c>
      <c r="AA11" s="289">
        <f>IF(Q11&gt;0,Q11,ROUND(Z11*$M$54,2))</f>
        <v>0</v>
      </c>
      <c r="AB11" s="288">
        <f>IF(R11&gt;0,ROUND(R11*$T$56*$R$59*SQRT(3)/1000,2),S11)</f>
        <v>0</v>
      </c>
      <c r="AC11" s="289">
        <f>IF(T11&gt;0,T11,ROUND(AB11*$M$54,2))</f>
        <v>0</v>
      </c>
    </row>
    <row r="12" spans="1:31" ht="14.25" customHeight="1" thickBot="1">
      <c r="A12" s="534"/>
      <c r="B12" s="534"/>
      <c r="C12" s="542"/>
      <c r="D12" s="30">
        <v>6</v>
      </c>
      <c r="E12" s="551"/>
      <c r="F12" s="552"/>
      <c r="G12" s="31"/>
      <c r="H12" s="32"/>
      <c r="I12" s="237"/>
      <c r="J12" s="233">
        <v>2.605</v>
      </c>
      <c r="K12" s="290">
        <v>2.0139999999999998</v>
      </c>
      <c r="L12" s="291"/>
      <c r="M12" s="233">
        <v>2.65</v>
      </c>
      <c r="N12" s="290">
        <v>2.117</v>
      </c>
      <c r="O12" s="292"/>
      <c r="P12" s="233">
        <v>2.6520000000000001</v>
      </c>
      <c r="Q12" s="290">
        <v>2.129</v>
      </c>
      <c r="R12" s="292"/>
      <c r="S12" s="293">
        <v>2.5760000000000001</v>
      </c>
      <c r="T12" s="290">
        <v>2.105</v>
      </c>
      <c r="U12" t="s">
        <v>118</v>
      </c>
      <c r="V12" s="394">
        <f>IF(I12&gt;0,ROUND(I12*$K$57*$K$59*SQRT(3)/1000,3),J12)</f>
        <v>2.605</v>
      </c>
      <c r="W12" s="395">
        <f>IF(K12&gt;0,K12,ROUND(V12*$F$54,3))</f>
        <v>2.0139999999999998</v>
      </c>
      <c r="X12" s="394">
        <f>IF(L12&gt;0,ROUND(L12*$N$57*$N$59*SQRT(3)/1000,3),M12)</f>
        <v>2.65</v>
      </c>
      <c r="Y12" s="395">
        <f>IF(N12&gt;0,N12,ROUND(X12*$F$54,3))</f>
        <v>2.117</v>
      </c>
      <c r="Z12" s="394">
        <f>IF(O12&gt;0,ROUND(O12*$Q$57*$Q$59*SQRT(3)/1000,3),P12)</f>
        <v>2.6520000000000001</v>
      </c>
      <c r="AA12" s="395">
        <f>IF(Q12&gt;0,Q12,ROUND(Z12*$F$54,3))</f>
        <v>2.129</v>
      </c>
      <c r="AB12" s="394">
        <f>IF(R12&gt;0,ROUND(R12*$T$57*$T$59*SQRT(3)/1000,3),S12)</f>
        <v>2.5760000000000001</v>
      </c>
      <c r="AC12" s="395">
        <f>IF(T12&gt;0,T12,ROUND(AB12*$F$54,3))</f>
        <v>2.105</v>
      </c>
    </row>
    <row r="13" spans="1:31" ht="14.25" customHeight="1" thickBot="1">
      <c r="A13" s="534"/>
      <c r="B13" s="534"/>
      <c r="C13" s="543"/>
      <c r="D13" s="42" t="s">
        <v>26</v>
      </c>
      <c r="E13" s="553"/>
      <c r="F13" s="554"/>
      <c r="G13" s="554"/>
      <c r="H13" s="555"/>
      <c r="I13" s="243"/>
      <c r="J13" s="294"/>
      <c r="K13" s="295"/>
      <c r="L13" s="296"/>
      <c r="M13" s="294"/>
      <c r="N13" s="297"/>
      <c r="O13" s="298"/>
      <c r="P13" s="294"/>
      <c r="Q13" s="295"/>
      <c r="R13" s="298"/>
      <c r="S13" s="297"/>
      <c r="T13" s="295"/>
    </row>
    <row r="14" spans="1:31" ht="14.25" customHeight="1">
      <c r="A14" s="534"/>
      <c r="B14" s="534"/>
      <c r="C14" s="541" t="s">
        <v>28</v>
      </c>
      <c r="D14" s="51"/>
      <c r="E14" s="535"/>
      <c r="F14" s="538"/>
      <c r="G14" s="406" t="s">
        <v>21</v>
      </c>
      <c r="H14" s="169"/>
      <c r="I14" s="165"/>
      <c r="J14" s="306"/>
      <c r="K14" s="307"/>
      <c r="L14" s="308"/>
      <c r="M14" s="306"/>
      <c r="N14" s="309"/>
      <c r="O14" s="310"/>
      <c r="P14" s="306"/>
      <c r="Q14" s="307"/>
      <c r="R14" s="310"/>
      <c r="S14" s="309"/>
      <c r="T14" s="307"/>
    </row>
    <row r="15" spans="1:31" ht="14.25" customHeight="1">
      <c r="A15" s="534"/>
      <c r="B15" s="534"/>
      <c r="C15" s="542"/>
      <c r="D15" s="20"/>
      <c r="E15" s="518"/>
      <c r="F15" s="519"/>
      <c r="G15" s="407" t="s">
        <v>25</v>
      </c>
      <c r="H15" s="184"/>
      <c r="I15" s="283"/>
      <c r="J15" s="311"/>
      <c r="K15" s="312"/>
      <c r="L15" s="313"/>
      <c r="M15" s="311"/>
      <c r="N15" s="314"/>
      <c r="O15" s="315"/>
      <c r="P15" s="311"/>
      <c r="Q15" s="312"/>
      <c r="R15" s="315"/>
      <c r="S15" s="314"/>
      <c r="T15" s="312"/>
    </row>
    <row r="16" spans="1:31" ht="14.25" customHeight="1" thickBot="1">
      <c r="A16" s="534"/>
      <c r="B16" s="534"/>
      <c r="C16" s="542"/>
      <c r="D16" s="30"/>
      <c r="E16" s="526"/>
      <c r="F16" s="528"/>
      <c r="G16" s="60"/>
      <c r="H16" s="61"/>
      <c r="I16" s="284"/>
      <c r="J16" s="316"/>
      <c r="K16" s="317"/>
      <c r="L16" s="318"/>
      <c r="M16" s="316"/>
      <c r="N16" s="322"/>
      <c r="O16" s="321"/>
      <c r="P16" s="316"/>
      <c r="Q16" s="317"/>
      <c r="R16" s="321"/>
      <c r="S16" s="322"/>
      <c r="T16" s="317"/>
    </row>
    <row r="17" spans="1:20" ht="14.25" customHeight="1" thickBot="1">
      <c r="A17" s="534"/>
      <c r="B17" s="534"/>
      <c r="C17" s="543"/>
      <c r="D17" s="42" t="s">
        <v>26</v>
      </c>
      <c r="E17" s="471"/>
      <c r="F17" s="472"/>
      <c r="G17" s="472"/>
      <c r="H17" s="473"/>
      <c r="I17" s="285"/>
      <c r="J17" s="323"/>
      <c r="K17" s="324"/>
      <c r="L17" s="325"/>
      <c r="M17" s="323"/>
      <c r="N17" s="326"/>
      <c r="O17" s="327"/>
      <c r="P17" s="323"/>
      <c r="Q17" s="324"/>
      <c r="R17" s="327"/>
      <c r="S17" s="326"/>
      <c r="T17" s="324"/>
    </row>
    <row r="18" spans="1:20" ht="14.25" customHeight="1">
      <c r="A18" s="534"/>
      <c r="B18" s="534"/>
      <c r="C18" s="541" t="s">
        <v>28</v>
      </c>
      <c r="D18" s="51"/>
      <c r="E18" s="535"/>
      <c r="F18" s="538"/>
      <c r="G18" s="406" t="s">
        <v>21</v>
      </c>
      <c r="H18" s="169"/>
      <c r="I18" s="165"/>
      <c r="J18" s="306"/>
      <c r="K18" s="307"/>
      <c r="L18" s="308"/>
      <c r="M18" s="306"/>
      <c r="N18" s="309"/>
      <c r="O18" s="310"/>
      <c r="P18" s="306"/>
      <c r="Q18" s="307"/>
      <c r="R18" s="310"/>
      <c r="S18" s="309"/>
      <c r="T18" s="307"/>
    </row>
    <row r="19" spans="1:20" ht="14.25" customHeight="1">
      <c r="A19" s="534"/>
      <c r="B19" s="534"/>
      <c r="C19" s="542"/>
      <c r="D19" s="20"/>
      <c r="E19" s="518"/>
      <c r="F19" s="519"/>
      <c r="G19" s="407" t="s">
        <v>25</v>
      </c>
      <c r="H19" s="184"/>
      <c r="I19" s="283"/>
      <c r="J19" s="311"/>
      <c r="K19" s="312"/>
      <c r="L19" s="313"/>
      <c r="M19" s="311"/>
      <c r="N19" s="314"/>
      <c r="O19" s="315"/>
      <c r="P19" s="311"/>
      <c r="Q19" s="312"/>
      <c r="R19" s="315"/>
      <c r="S19" s="314"/>
      <c r="T19" s="312"/>
    </row>
    <row r="20" spans="1:20" ht="14.25" customHeight="1" thickBot="1">
      <c r="A20" s="534"/>
      <c r="B20" s="534"/>
      <c r="C20" s="542"/>
      <c r="D20" s="30"/>
      <c r="E20" s="526"/>
      <c r="F20" s="528"/>
      <c r="G20" s="60"/>
      <c r="H20" s="61"/>
      <c r="I20" s="284"/>
      <c r="J20" s="316"/>
      <c r="K20" s="317"/>
      <c r="L20" s="318"/>
      <c r="M20" s="316"/>
      <c r="N20" s="322"/>
      <c r="O20" s="321"/>
      <c r="P20" s="316"/>
      <c r="Q20" s="317"/>
      <c r="R20" s="321"/>
      <c r="S20" s="322"/>
      <c r="T20" s="317"/>
    </row>
    <row r="21" spans="1:20" ht="14.25" customHeight="1" thickBot="1">
      <c r="A21" s="534"/>
      <c r="B21" s="534"/>
      <c r="C21" s="543"/>
      <c r="D21" s="42" t="s">
        <v>26</v>
      </c>
      <c r="E21" s="471"/>
      <c r="F21" s="472"/>
      <c r="G21" s="472"/>
      <c r="H21" s="473"/>
      <c r="I21" s="285"/>
      <c r="J21" s="323"/>
      <c r="K21" s="324"/>
      <c r="L21" s="325"/>
      <c r="M21" s="323"/>
      <c r="N21" s="326"/>
      <c r="O21" s="327"/>
      <c r="P21" s="323"/>
      <c r="Q21" s="324"/>
      <c r="R21" s="327"/>
      <c r="S21" s="326"/>
      <c r="T21" s="324"/>
    </row>
    <row r="22" spans="1:20" ht="14.25" customHeight="1">
      <c r="A22" s="534"/>
      <c r="B22" s="534"/>
      <c r="C22" s="544" t="s">
        <v>29</v>
      </c>
      <c r="D22" s="96" t="s">
        <v>30</v>
      </c>
      <c r="E22" s="97"/>
      <c r="F22" s="66"/>
      <c r="G22" s="98"/>
      <c r="H22" s="66"/>
      <c r="I22" s="165"/>
      <c r="J22" s="306"/>
      <c r="K22" s="307"/>
      <c r="L22" s="308"/>
      <c r="M22" s="306"/>
      <c r="N22" s="309"/>
      <c r="O22" s="310"/>
      <c r="P22" s="306"/>
      <c r="Q22" s="307"/>
      <c r="R22" s="310"/>
      <c r="S22" s="309"/>
      <c r="T22" s="307"/>
    </row>
    <row r="23" spans="1:20" ht="14.25" customHeight="1">
      <c r="A23" s="534"/>
      <c r="B23" s="534"/>
      <c r="C23" s="545"/>
      <c r="D23" s="104" t="s">
        <v>31</v>
      </c>
      <c r="E23" s="105"/>
      <c r="F23" s="74"/>
      <c r="G23" s="106"/>
      <c r="H23" s="74"/>
      <c r="I23" s="286"/>
      <c r="J23" s="328"/>
      <c r="K23" s="329"/>
      <c r="L23" s="330"/>
      <c r="M23" s="328"/>
      <c r="N23" s="331"/>
      <c r="O23" s="332"/>
      <c r="P23" s="328"/>
      <c r="Q23" s="329"/>
      <c r="R23" s="332"/>
      <c r="S23" s="331"/>
      <c r="T23" s="329"/>
    </row>
    <row r="24" spans="1:20" ht="14.25" customHeight="1" thickBot="1">
      <c r="A24" s="534"/>
      <c r="B24" s="558"/>
      <c r="C24" s="546"/>
      <c r="D24" s="112" t="s">
        <v>32</v>
      </c>
      <c r="E24" s="113"/>
      <c r="F24" s="61"/>
      <c r="G24" s="60"/>
      <c r="H24" s="61"/>
      <c r="I24" s="122"/>
      <c r="J24" s="267">
        <f>J8+J12</f>
        <v>5.5890000000000004</v>
      </c>
      <c r="K24" s="267">
        <f>K8+K12</f>
        <v>4.0549999999999997</v>
      </c>
      <c r="L24" s="333"/>
      <c r="M24" s="267">
        <f>M8+M12</f>
        <v>5.8819999999999997</v>
      </c>
      <c r="N24" s="267">
        <f>N8+N12</f>
        <v>4.5190000000000001</v>
      </c>
      <c r="O24" s="334"/>
      <c r="P24" s="267">
        <f>P8+P12</f>
        <v>6.0529999999999999</v>
      </c>
      <c r="Q24" s="267">
        <f>Q8+Q12</f>
        <v>4.6560000000000006</v>
      </c>
      <c r="R24" s="334"/>
      <c r="S24" s="335">
        <f>S8+S12</f>
        <v>5.8659999999999997</v>
      </c>
      <c r="T24" s="267">
        <f>T8+T12</f>
        <v>4.5609999999999999</v>
      </c>
    </row>
    <row r="25" spans="1:20" ht="14.25" customHeight="1">
      <c r="A25" s="534"/>
      <c r="B25" s="533" t="s">
        <v>33</v>
      </c>
      <c r="C25" s="477" t="s">
        <v>34</v>
      </c>
      <c r="D25" s="479"/>
      <c r="E25" s="535" t="s">
        <v>35</v>
      </c>
      <c r="F25" s="536"/>
      <c r="G25" s="537" t="s">
        <v>36</v>
      </c>
      <c r="H25" s="538"/>
      <c r="I25" s="2" t="s">
        <v>8</v>
      </c>
      <c r="J25" s="3" t="s">
        <v>9</v>
      </c>
      <c r="K25" s="4" t="s">
        <v>10</v>
      </c>
      <c r="L25" s="2" t="s">
        <v>8</v>
      </c>
      <c r="M25" s="3" t="s">
        <v>9</v>
      </c>
      <c r="N25" s="4" t="s">
        <v>10</v>
      </c>
      <c r="O25" s="2" t="s">
        <v>8</v>
      </c>
      <c r="P25" s="3" t="s">
        <v>9</v>
      </c>
      <c r="Q25" s="4" t="s">
        <v>10</v>
      </c>
      <c r="R25" s="2" t="s">
        <v>8</v>
      </c>
      <c r="S25" s="3" t="s">
        <v>9</v>
      </c>
      <c r="T25" s="4" t="s">
        <v>10</v>
      </c>
    </row>
    <row r="26" spans="1:20" ht="14.25" customHeight="1" thickBot="1">
      <c r="A26" s="534"/>
      <c r="B26" s="534"/>
      <c r="C26" s="465"/>
      <c r="D26" s="467"/>
      <c r="E26" s="122" t="s">
        <v>37</v>
      </c>
      <c r="F26" s="123" t="s">
        <v>38</v>
      </c>
      <c r="G26" s="123" t="s">
        <v>37</v>
      </c>
      <c r="H26" s="124" t="s">
        <v>38</v>
      </c>
      <c r="I26" s="5" t="s">
        <v>15</v>
      </c>
      <c r="J26" s="6" t="s">
        <v>16</v>
      </c>
      <c r="K26" s="7" t="s">
        <v>17</v>
      </c>
      <c r="L26" s="5" t="s">
        <v>15</v>
      </c>
      <c r="M26" s="6" t="s">
        <v>16</v>
      </c>
      <c r="N26" s="7" t="s">
        <v>17</v>
      </c>
      <c r="O26" s="5" t="s">
        <v>15</v>
      </c>
      <c r="P26" s="6" t="s">
        <v>16</v>
      </c>
      <c r="Q26" s="7" t="s">
        <v>17</v>
      </c>
      <c r="R26" s="5" t="s">
        <v>15</v>
      </c>
      <c r="S26" s="6" t="s">
        <v>16</v>
      </c>
      <c r="T26" s="7" t="s">
        <v>17</v>
      </c>
    </row>
    <row r="27" spans="1:20" ht="14.25" customHeight="1">
      <c r="A27" s="534"/>
      <c r="B27" s="534"/>
      <c r="C27" s="539" t="s">
        <v>119</v>
      </c>
      <c r="D27" s="540"/>
      <c r="E27" s="128">
        <v>48.7</v>
      </c>
      <c r="F27" s="129">
        <v>65</v>
      </c>
      <c r="G27" s="129"/>
      <c r="H27" s="130"/>
      <c r="I27" s="338"/>
      <c r="J27" s="339">
        <v>5.2999999999999999E-2</v>
      </c>
      <c r="K27" s="340">
        <v>5.6000000000000001E-2</v>
      </c>
      <c r="L27" s="341"/>
      <c r="M27" s="339">
        <v>6.7000000000000004E-2</v>
      </c>
      <c r="N27" s="342">
        <v>7.0000000000000007E-2</v>
      </c>
      <c r="O27" s="338"/>
      <c r="P27" s="339">
        <v>7.2999999999999995E-2</v>
      </c>
      <c r="Q27" s="340">
        <v>7.6999999999999999E-2</v>
      </c>
      <c r="R27" s="338"/>
      <c r="S27" s="342">
        <v>7.2999999999999995E-2</v>
      </c>
      <c r="T27" s="340">
        <v>7.6999999999999999E-2</v>
      </c>
    </row>
    <row r="28" spans="1:20" ht="14.25" customHeight="1">
      <c r="A28" s="534"/>
      <c r="B28" s="534"/>
      <c r="C28" s="529" t="s">
        <v>120</v>
      </c>
      <c r="D28" s="530"/>
      <c r="E28" s="136"/>
      <c r="F28" s="137"/>
      <c r="G28" s="137"/>
      <c r="H28" s="138"/>
      <c r="I28" s="23"/>
      <c r="J28" s="301">
        <v>0.62399999999999933</v>
      </c>
      <c r="K28" s="301">
        <v>0.24800000000000005</v>
      </c>
      <c r="L28" s="301"/>
      <c r="M28" s="301">
        <v>0.63100000000000067</v>
      </c>
      <c r="N28" s="301">
        <v>0.28299999999999997</v>
      </c>
      <c r="O28" s="301"/>
      <c r="P28" s="301">
        <v>0.75500000000000034</v>
      </c>
      <c r="Q28" s="301">
        <v>0.29600000000000043</v>
      </c>
      <c r="R28" s="301"/>
      <c r="S28" s="301">
        <v>0.68999999999999972</v>
      </c>
      <c r="T28" s="301">
        <v>0.24200000000000016</v>
      </c>
    </row>
    <row r="29" spans="1:20" ht="14.25" customHeight="1">
      <c r="A29" s="534"/>
      <c r="B29" s="534"/>
      <c r="C29" s="529" t="s">
        <v>121</v>
      </c>
      <c r="D29" s="530"/>
      <c r="E29" s="136">
        <v>48.7</v>
      </c>
      <c r="F29" s="137">
        <v>65</v>
      </c>
      <c r="G29" s="137"/>
      <c r="H29" s="138"/>
      <c r="I29" s="23"/>
      <c r="J29" s="145">
        <v>0.25600000000000001</v>
      </c>
      <c r="K29" s="146">
        <v>0.153</v>
      </c>
      <c r="L29" s="147"/>
      <c r="M29" s="145">
        <v>0.40400000000000003</v>
      </c>
      <c r="N29" s="148">
        <v>0.29399999999999998</v>
      </c>
      <c r="O29" s="23"/>
      <c r="P29" s="145">
        <v>0.42899999999999999</v>
      </c>
      <c r="Q29" s="146">
        <v>0.33400000000000002</v>
      </c>
      <c r="R29" s="23"/>
      <c r="S29" s="148">
        <v>0.41199999999999998</v>
      </c>
      <c r="T29" s="146">
        <v>0.32700000000000001</v>
      </c>
    </row>
    <row r="30" spans="1:20" ht="14.25" customHeight="1">
      <c r="A30" s="534"/>
      <c r="B30" s="534"/>
      <c r="C30" s="529" t="s">
        <v>122</v>
      </c>
      <c r="D30" s="530"/>
      <c r="E30" s="136"/>
      <c r="F30" s="137"/>
      <c r="G30" s="137"/>
      <c r="H30" s="138"/>
      <c r="I30" s="23"/>
      <c r="J30" s="145">
        <v>7.4999999999999997E-2</v>
      </c>
      <c r="K30" s="146">
        <v>2.3E-2</v>
      </c>
      <c r="L30" s="147"/>
      <c r="M30" s="145">
        <v>7.5999999999999998E-2</v>
      </c>
      <c r="N30" s="148">
        <v>2.3E-2</v>
      </c>
      <c r="O30" s="23"/>
      <c r="P30" s="145">
        <v>7.8E-2</v>
      </c>
      <c r="Q30" s="146">
        <v>2.5999999999999999E-2</v>
      </c>
      <c r="R30" s="23"/>
      <c r="S30" s="148">
        <v>7.9000000000000001E-2</v>
      </c>
      <c r="T30" s="146">
        <v>2.5000000000000001E-2</v>
      </c>
    </row>
    <row r="31" spans="1:20" ht="14.25" customHeight="1">
      <c r="A31" s="534"/>
      <c r="B31" s="534"/>
      <c r="C31" s="529" t="s">
        <v>123</v>
      </c>
      <c r="D31" s="530"/>
      <c r="E31" s="136"/>
      <c r="F31" s="137"/>
      <c r="G31" s="137"/>
      <c r="H31" s="138"/>
      <c r="I31" s="23"/>
      <c r="J31" s="145">
        <v>4.3999999999999997E-2</v>
      </c>
      <c r="K31" s="146">
        <v>2.5999999999999999E-2</v>
      </c>
      <c r="L31" s="147"/>
      <c r="M31" s="145">
        <v>4.4999999999999998E-2</v>
      </c>
      <c r="N31" s="148">
        <v>2.8000000000000001E-2</v>
      </c>
      <c r="O31" s="23"/>
      <c r="P31" s="145">
        <v>4.4999999999999998E-2</v>
      </c>
      <c r="Q31" s="146">
        <v>2.8000000000000001E-2</v>
      </c>
      <c r="R31" s="23"/>
      <c r="S31" s="148">
        <v>4.7E-2</v>
      </c>
      <c r="T31" s="146">
        <v>3.1E-2</v>
      </c>
    </row>
    <row r="32" spans="1:20" ht="14.25" customHeight="1">
      <c r="A32" s="534"/>
      <c r="B32" s="534"/>
      <c r="C32" s="529" t="s">
        <v>124</v>
      </c>
      <c r="D32" s="530"/>
      <c r="E32" s="136"/>
      <c r="F32" s="137"/>
      <c r="G32" s="137"/>
      <c r="H32" s="138"/>
      <c r="I32" s="23"/>
      <c r="J32" s="145">
        <v>1.0999999999999999E-2</v>
      </c>
      <c r="K32" s="146">
        <v>2E-3</v>
      </c>
      <c r="L32" s="147"/>
      <c r="M32" s="145">
        <v>0.01</v>
      </c>
      <c r="N32" s="146">
        <v>2E-3</v>
      </c>
      <c r="O32" s="23"/>
      <c r="P32" s="145">
        <v>0.01</v>
      </c>
      <c r="Q32" s="146">
        <v>2E-3</v>
      </c>
      <c r="R32" s="23"/>
      <c r="S32" s="148">
        <v>8.9999999999999993E-3</v>
      </c>
      <c r="T32" s="146">
        <v>2E-3</v>
      </c>
    </row>
    <row r="33" spans="1:21" ht="14.25" customHeight="1">
      <c r="A33" s="534"/>
      <c r="B33" s="534"/>
      <c r="C33" s="529" t="s">
        <v>125</v>
      </c>
      <c r="D33" s="530"/>
      <c r="E33" s="136"/>
      <c r="F33" s="137"/>
      <c r="G33" s="137"/>
      <c r="H33" s="138"/>
      <c r="I33" s="23"/>
      <c r="J33" s="145">
        <v>0.54800000000000004</v>
      </c>
      <c r="K33" s="146">
        <v>0.38200000000000001</v>
      </c>
      <c r="L33" s="147"/>
      <c r="M33" s="145">
        <v>0.55700000000000005</v>
      </c>
      <c r="N33" s="148">
        <v>0.38200000000000001</v>
      </c>
      <c r="O33" s="23"/>
      <c r="P33" s="145">
        <v>0.55600000000000005</v>
      </c>
      <c r="Q33" s="146">
        <v>0.39100000000000001</v>
      </c>
      <c r="R33" s="23"/>
      <c r="S33" s="148">
        <v>0.55100000000000005</v>
      </c>
      <c r="T33" s="146">
        <v>0.39300000000000002</v>
      </c>
    </row>
    <row r="34" spans="1:21" ht="14.25" customHeight="1">
      <c r="A34" s="534"/>
      <c r="B34" s="534"/>
      <c r="C34" s="529" t="s">
        <v>126</v>
      </c>
      <c r="D34" s="530"/>
      <c r="E34" s="136">
        <v>48.7</v>
      </c>
      <c r="F34" s="137">
        <v>65</v>
      </c>
      <c r="G34" s="137"/>
      <c r="H34" s="138"/>
      <c r="I34" s="23"/>
      <c r="J34" s="145">
        <v>1.373</v>
      </c>
      <c r="K34" s="146">
        <v>1.151</v>
      </c>
      <c r="L34" s="147"/>
      <c r="M34" s="145">
        <v>1.4419999999999999</v>
      </c>
      <c r="N34" s="148">
        <v>1.32</v>
      </c>
      <c r="O34" s="23"/>
      <c r="P34" s="145">
        <v>1.4550000000000001</v>
      </c>
      <c r="Q34" s="146">
        <v>1.373</v>
      </c>
      <c r="R34" s="23"/>
      <c r="S34" s="148">
        <v>1.429</v>
      </c>
      <c r="T34" s="146">
        <v>1.359</v>
      </c>
    </row>
    <row r="35" spans="1:21" ht="14.25" customHeight="1">
      <c r="A35" s="534"/>
      <c r="B35" s="534"/>
      <c r="C35" s="529" t="s">
        <v>127</v>
      </c>
      <c r="D35" s="530"/>
      <c r="E35" s="136">
        <v>48.7</v>
      </c>
      <c r="F35" s="137">
        <v>65</v>
      </c>
      <c r="G35" s="137"/>
      <c r="H35" s="138"/>
      <c r="I35" s="23"/>
      <c r="J35" s="145">
        <v>0.247</v>
      </c>
      <c r="K35" s="302">
        <v>0.13600000000000001</v>
      </c>
      <c r="L35" s="147"/>
      <c r="M35" s="145">
        <v>0.248</v>
      </c>
      <c r="N35" s="148">
        <v>0.13800000000000001</v>
      </c>
      <c r="O35" s="23"/>
      <c r="P35" s="145">
        <v>0.248</v>
      </c>
      <c r="Q35" s="146">
        <v>0.13900000000000001</v>
      </c>
      <c r="R35" s="23"/>
      <c r="S35" s="148">
        <v>0.247</v>
      </c>
      <c r="T35" s="146">
        <v>0.13900000000000001</v>
      </c>
    </row>
    <row r="36" spans="1:21" ht="14.25" customHeight="1">
      <c r="A36" s="534"/>
      <c r="B36" s="534"/>
      <c r="C36" s="529" t="s">
        <v>128</v>
      </c>
      <c r="D36" s="530"/>
      <c r="E36" s="136"/>
      <c r="F36" s="137"/>
      <c r="G36" s="137"/>
      <c r="H36" s="138"/>
      <c r="I36" s="23"/>
      <c r="J36" s="145">
        <v>0.17599999999999999</v>
      </c>
      <c r="K36" s="146">
        <v>0.15</v>
      </c>
      <c r="L36" s="147"/>
      <c r="M36" s="145">
        <v>0.17599999999999999</v>
      </c>
      <c r="N36" s="148">
        <v>0.153</v>
      </c>
      <c r="O36" s="23"/>
      <c r="P36" s="145">
        <v>0.17599999999999999</v>
      </c>
      <c r="Q36" s="146">
        <v>0.154</v>
      </c>
      <c r="R36" s="23"/>
      <c r="S36" s="148">
        <v>0.17599999999999999</v>
      </c>
      <c r="T36" s="146">
        <v>0.154</v>
      </c>
    </row>
    <row r="37" spans="1:21" ht="14.25" customHeight="1">
      <c r="A37" s="534"/>
      <c r="B37" s="534"/>
      <c r="C37" s="529" t="s">
        <v>129</v>
      </c>
      <c r="D37" s="530"/>
      <c r="E37" s="136"/>
      <c r="F37" s="137"/>
      <c r="G37" s="137"/>
      <c r="H37" s="138"/>
      <c r="I37" s="23"/>
      <c r="J37" s="301">
        <v>0.12900000000000006</v>
      </c>
      <c r="K37" s="301">
        <v>9.0999999999999664E-2</v>
      </c>
      <c r="L37" s="301"/>
      <c r="M37" s="301">
        <v>0.12999999999999984</v>
      </c>
      <c r="N37" s="301">
        <v>9.4999999999999779E-2</v>
      </c>
      <c r="O37" s="301"/>
      <c r="P37" s="301">
        <v>0.1410000000000004</v>
      </c>
      <c r="Q37" s="301">
        <v>9.7000000000000003E-2</v>
      </c>
      <c r="R37" s="301"/>
      <c r="S37" s="301">
        <v>0.13500000000000018</v>
      </c>
      <c r="T37" s="301">
        <v>9.2999999999999777E-2</v>
      </c>
    </row>
    <row r="38" spans="1:21" ht="14.25" customHeight="1">
      <c r="A38" s="534"/>
      <c r="B38" s="534"/>
      <c r="C38" s="529" t="s">
        <v>130</v>
      </c>
      <c r="D38" s="530"/>
      <c r="E38" s="136">
        <v>48.7</v>
      </c>
      <c r="F38" s="137">
        <v>65</v>
      </c>
      <c r="G38" s="137"/>
      <c r="H38" s="138"/>
      <c r="I38" s="23"/>
      <c r="J38" s="145">
        <v>0.13800000000000001</v>
      </c>
      <c r="K38" s="146">
        <v>8.7999999999999995E-2</v>
      </c>
      <c r="L38" s="147"/>
      <c r="M38" s="145">
        <v>0.14000000000000001</v>
      </c>
      <c r="N38" s="148">
        <v>9.0999999999999998E-2</v>
      </c>
      <c r="O38" s="23"/>
      <c r="P38" s="145">
        <v>0.127</v>
      </c>
      <c r="Q38" s="146">
        <v>0.08</v>
      </c>
      <c r="R38" s="23"/>
      <c r="S38" s="148">
        <v>0.13</v>
      </c>
      <c r="T38" s="146">
        <v>9.1999999999999998E-2</v>
      </c>
    </row>
    <row r="39" spans="1:21" ht="14.25" customHeight="1">
      <c r="A39" s="534"/>
      <c r="B39" s="534"/>
      <c r="C39" s="529" t="s">
        <v>131</v>
      </c>
      <c r="D39" s="530"/>
      <c r="E39" s="136">
        <v>48.7</v>
      </c>
      <c r="F39" s="137">
        <v>65</v>
      </c>
      <c r="G39" s="137"/>
      <c r="H39" s="138"/>
      <c r="I39" s="23"/>
      <c r="J39" s="145">
        <v>1.794</v>
      </c>
      <c r="K39" s="146">
        <v>1.423</v>
      </c>
      <c r="L39" s="147"/>
      <c r="M39" s="145">
        <v>1.837</v>
      </c>
      <c r="N39" s="148">
        <v>1.51</v>
      </c>
      <c r="O39" s="23"/>
      <c r="P39" s="145">
        <v>1.845</v>
      </c>
      <c r="Q39" s="146">
        <v>1.5289999999999999</v>
      </c>
      <c r="R39" s="23"/>
      <c r="S39" s="148">
        <v>1.772</v>
      </c>
      <c r="T39" s="146">
        <v>1.4970000000000001</v>
      </c>
    </row>
    <row r="40" spans="1:21" ht="14.25" customHeight="1">
      <c r="A40" s="534"/>
      <c r="B40" s="534"/>
      <c r="C40" s="529" t="s">
        <v>132</v>
      </c>
      <c r="D40" s="530"/>
      <c r="E40" s="136"/>
      <c r="F40" s="137"/>
      <c r="G40" s="137"/>
      <c r="H40" s="138"/>
      <c r="I40" s="23"/>
      <c r="J40" s="145">
        <v>0.121</v>
      </c>
      <c r="K40" s="146">
        <v>0.126</v>
      </c>
      <c r="L40" s="147"/>
      <c r="M40" s="145">
        <v>0.11899999999999999</v>
      </c>
      <c r="N40" s="148">
        <v>0.13</v>
      </c>
      <c r="O40" s="23"/>
      <c r="P40" s="145">
        <v>0.115</v>
      </c>
      <c r="Q40" s="146">
        <v>0.13</v>
      </c>
      <c r="R40" s="23"/>
      <c r="S40" s="148">
        <v>0.11600000000000001</v>
      </c>
      <c r="T40" s="146">
        <v>0.13</v>
      </c>
    </row>
    <row r="41" spans="1:21" ht="14.25" customHeight="1">
      <c r="A41" s="534"/>
      <c r="B41" s="534"/>
      <c r="C41" s="531"/>
      <c r="D41" s="532"/>
      <c r="E41" s="150"/>
      <c r="F41" s="151"/>
      <c r="G41" s="151"/>
      <c r="H41" s="152"/>
      <c r="I41" s="283"/>
      <c r="J41" s="151"/>
      <c r="K41" s="184"/>
      <c r="L41" s="150"/>
      <c r="M41" s="151"/>
      <c r="N41" s="152"/>
      <c r="O41" s="283"/>
      <c r="P41" s="151"/>
      <c r="Q41" s="184"/>
      <c r="R41" s="283"/>
      <c r="S41" s="152"/>
      <c r="T41" s="184"/>
      <c r="U41" s="1"/>
    </row>
    <row r="42" spans="1:21" ht="14.25" customHeight="1">
      <c r="A42" s="534"/>
      <c r="B42" s="534"/>
      <c r="C42" s="531"/>
      <c r="D42" s="532"/>
      <c r="E42" s="150"/>
      <c r="F42" s="151"/>
      <c r="G42" s="151"/>
      <c r="H42" s="152"/>
      <c r="I42" s="283"/>
      <c r="J42" s="151"/>
      <c r="K42" s="184"/>
      <c r="L42" s="150"/>
      <c r="M42" s="151"/>
      <c r="N42" s="152"/>
      <c r="O42" s="283"/>
      <c r="P42" s="151"/>
      <c r="Q42" s="184"/>
      <c r="R42" s="283"/>
      <c r="S42" s="152"/>
      <c r="T42" s="184"/>
    </row>
    <row r="43" spans="1:21" ht="14.25" customHeight="1">
      <c r="A43" s="534"/>
      <c r="B43" s="534"/>
      <c r="C43" s="531"/>
      <c r="D43" s="532"/>
      <c r="E43" s="150"/>
      <c r="F43" s="151"/>
      <c r="G43" s="151"/>
      <c r="H43" s="152"/>
      <c r="I43" s="283"/>
      <c r="J43" s="151"/>
      <c r="K43" s="184"/>
      <c r="L43" s="150"/>
      <c r="M43" s="151"/>
      <c r="N43" s="152"/>
      <c r="O43" s="283"/>
      <c r="P43" s="151"/>
      <c r="Q43" s="184"/>
      <c r="R43" s="283"/>
      <c r="S43" s="152"/>
      <c r="T43" s="184"/>
    </row>
    <row r="44" spans="1:21" ht="14.25" customHeight="1">
      <c r="A44" s="534"/>
      <c r="B44" s="534"/>
      <c r="C44" s="518"/>
      <c r="D44" s="519"/>
      <c r="E44" s="150"/>
      <c r="F44" s="151"/>
      <c r="G44" s="151"/>
      <c r="H44" s="152"/>
      <c r="I44" s="283"/>
      <c r="J44" s="151"/>
      <c r="K44" s="184"/>
      <c r="L44" s="150"/>
      <c r="M44" s="151"/>
      <c r="N44" s="152"/>
      <c r="O44" s="283"/>
      <c r="P44" s="151"/>
      <c r="Q44" s="184"/>
      <c r="R44" s="283"/>
      <c r="S44" s="152"/>
      <c r="T44" s="184"/>
    </row>
    <row r="45" spans="1:21" ht="14.25" customHeight="1">
      <c r="A45" s="534"/>
      <c r="B45" s="534"/>
      <c r="C45" s="518"/>
      <c r="D45" s="519"/>
      <c r="E45" s="150"/>
      <c r="F45" s="151"/>
      <c r="G45" s="151"/>
      <c r="H45" s="152"/>
      <c r="I45" s="283"/>
      <c r="J45" s="151"/>
      <c r="K45" s="184"/>
      <c r="L45" s="150"/>
      <c r="M45" s="151"/>
      <c r="N45" s="152"/>
      <c r="O45" s="283"/>
      <c r="P45" s="151"/>
      <c r="Q45" s="184"/>
      <c r="R45" s="283"/>
      <c r="S45" s="152"/>
      <c r="T45" s="184"/>
    </row>
    <row r="46" spans="1:21" ht="14.25" customHeight="1">
      <c r="A46" s="534"/>
      <c r="B46" s="534"/>
      <c r="C46" s="518"/>
      <c r="D46" s="519"/>
      <c r="E46" s="150"/>
      <c r="F46" s="151"/>
      <c r="G46" s="151"/>
      <c r="H46" s="152"/>
      <c r="I46" s="283"/>
      <c r="J46" s="151"/>
      <c r="K46" s="184"/>
      <c r="L46" s="150"/>
      <c r="M46" s="151"/>
      <c r="N46" s="152"/>
      <c r="O46" s="283"/>
      <c r="P46" s="151"/>
      <c r="Q46" s="184"/>
      <c r="R46" s="283"/>
      <c r="S46" s="152"/>
      <c r="T46" s="184"/>
    </row>
    <row r="47" spans="1:21" ht="14.25" customHeight="1">
      <c r="A47" s="534"/>
      <c r="B47" s="534"/>
      <c r="C47" s="518"/>
      <c r="D47" s="519"/>
      <c r="E47" s="150"/>
      <c r="F47" s="151"/>
      <c r="G47" s="151"/>
      <c r="H47" s="152"/>
      <c r="I47" s="283"/>
      <c r="J47" s="151"/>
      <c r="K47" s="184"/>
      <c r="L47" s="150"/>
      <c r="M47" s="151"/>
      <c r="N47" s="152"/>
      <c r="O47" s="283"/>
      <c r="P47" s="151"/>
      <c r="Q47" s="184"/>
      <c r="R47" s="283"/>
      <c r="S47" s="152"/>
      <c r="T47" s="184"/>
    </row>
    <row r="48" spans="1:21" ht="14.25" customHeight="1">
      <c r="A48" s="534"/>
      <c r="B48" s="534"/>
      <c r="C48" s="518"/>
      <c r="D48" s="519"/>
      <c r="E48" s="150"/>
      <c r="F48" s="151"/>
      <c r="G48" s="151"/>
      <c r="H48" s="152"/>
      <c r="I48" s="283"/>
      <c r="J48" s="151"/>
      <c r="K48" s="184"/>
      <c r="L48" s="150"/>
      <c r="M48" s="151"/>
      <c r="N48" s="152"/>
      <c r="O48" s="283"/>
      <c r="P48" s="151"/>
      <c r="Q48" s="184"/>
      <c r="R48" s="283"/>
      <c r="S48" s="152"/>
      <c r="T48" s="184"/>
    </row>
    <row r="49" spans="1:23" ht="14.25" customHeight="1">
      <c r="A49" s="534"/>
      <c r="B49" s="534"/>
      <c r="C49" s="518"/>
      <c r="D49" s="519"/>
      <c r="E49" s="150"/>
      <c r="F49" s="151"/>
      <c r="G49" s="151"/>
      <c r="H49" s="152"/>
      <c r="I49" s="283"/>
      <c r="J49" s="151"/>
      <c r="K49" s="184"/>
      <c r="L49" s="150"/>
      <c r="M49" s="151"/>
      <c r="N49" s="152"/>
      <c r="O49" s="283"/>
      <c r="P49" s="151"/>
      <c r="Q49" s="184"/>
      <c r="R49" s="283"/>
      <c r="S49" s="152"/>
      <c r="T49" s="184"/>
    </row>
    <row r="50" spans="1:23" ht="14.25" customHeight="1">
      <c r="A50" s="534"/>
      <c r="B50" s="534"/>
      <c r="C50" s="518"/>
      <c r="D50" s="519"/>
      <c r="E50" s="150"/>
      <c r="F50" s="151"/>
      <c r="G50" s="151"/>
      <c r="H50" s="152"/>
      <c r="I50" s="283"/>
      <c r="J50" s="151"/>
      <c r="K50" s="184"/>
      <c r="L50" s="150"/>
      <c r="M50" s="151"/>
      <c r="N50" s="152"/>
      <c r="O50" s="283"/>
      <c r="P50" s="151"/>
      <c r="Q50" s="184"/>
      <c r="R50" s="283"/>
      <c r="S50" s="152"/>
      <c r="T50" s="184"/>
    </row>
    <row r="51" spans="1:23" ht="14.25" customHeight="1">
      <c r="A51" s="534"/>
      <c r="B51" s="534"/>
      <c r="C51" s="518"/>
      <c r="D51" s="519"/>
      <c r="E51" s="150"/>
      <c r="F51" s="151"/>
      <c r="G51" s="151"/>
      <c r="H51" s="152"/>
      <c r="I51" s="283"/>
      <c r="J51" s="151"/>
      <c r="K51" s="184"/>
      <c r="L51" s="150"/>
      <c r="M51" s="151"/>
      <c r="N51" s="152"/>
      <c r="O51" s="283"/>
      <c r="P51" s="151"/>
      <c r="Q51" s="184"/>
      <c r="R51" s="283"/>
      <c r="S51" s="152"/>
      <c r="T51" s="184"/>
    </row>
    <row r="52" spans="1:23" ht="14.25" customHeight="1" thickBot="1">
      <c r="A52" s="534"/>
      <c r="B52" s="534"/>
      <c r="C52" s="518"/>
      <c r="D52" s="519"/>
      <c r="E52" s="343"/>
      <c r="F52" s="344"/>
      <c r="G52" s="123"/>
      <c r="H52" s="158"/>
      <c r="I52" s="284"/>
      <c r="J52" s="344"/>
      <c r="K52" s="377"/>
      <c r="L52" s="343"/>
      <c r="M52" s="344"/>
      <c r="N52" s="378"/>
      <c r="O52" s="284"/>
      <c r="P52" s="344"/>
      <c r="Q52" s="377"/>
      <c r="R52" s="284"/>
      <c r="S52" s="378"/>
      <c r="T52" s="377"/>
    </row>
    <row r="53" spans="1:23" ht="14.25" customHeight="1">
      <c r="A53" s="561"/>
      <c r="B53" s="164"/>
      <c r="C53" s="17"/>
      <c r="D53" s="55"/>
      <c r="E53" s="165" t="s">
        <v>50</v>
      </c>
      <c r="F53" s="166">
        <f>IF(K58&gt;0,SQRT((1-K58^2)/K58^2),)</f>
        <v>0</v>
      </c>
      <c r="G53" s="167"/>
      <c r="H53" s="168"/>
      <c r="I53" s="164"/>
      <c r="J53" s="166"/>
      <c r="K53" s="169"/>
      <c r="L53" s="165" t="s">
        <v>50</v>
      </c>
      <c r="M53" s="166">
        <f>IF(I58&gt;0,SQRT((1-I58^2)/I58^2),)</f>
        <v>0</v>
      </c>
      <c r="N53" s="170"/>
      <c r="O53" s="165"/>
      <c r="P53" s="166"/>
      <c r="Q53" s="169"/>
      <c r="R53" s="165"/>
      <c r="S53" s="170"/>
      <c r="T53" s="169"/>
    </row>
    <row r="54" spans="1:23" ht="14.25" customHeight="1" thickBot="1">
      <c r="A54" s="561"/>
      <c r="B54" s="171"/>
      <c r="C54" s="172"/>
      <c r="D54" s="173"/>
      <c r="E54" s="5" t="s">
        <v>50</v>
      </c>
      <c r="F54" s="123">
        <f>IF(K59&gt;0,SQRT((1-K59^2)/K59^2),)</f>
        <v>0</v>
      </c>
      <c r="G54" s="174"/>
      <c r="H54" s="175"/>
      <c r="I54" s="171"/>
      <c r="J54" s="123"/>
      <c r="K54" s="158"/>
      <c r="L54" s="122" t="s">
        <v>50</v>
      </c>
      <c r="M54" s="123">
        <f>IF(I59&gt;0,SQRT((1-I59^2)/I59^2),)</f>
        <v>0</v>
      </c>
      <c r="N54" s="124"/>
      <c r="O54" s="122"/>
      <c r="P54" s="123"/>
      <c r="Q54" s="158"/>
      <c r="R54" s="122"/>
      <c r="S54" s="124"/>
      <c r="T54" s="158"/>
      <c r="V54" s="177"/>
    </row>
    <row r="55" spans="1:23" ht="14.25" customHeight="1">
      <c r="A55" s="534"/>
      <c r="B55" s="480" t="s">
        <v>51</v>
      </c>
      <c r="C55" s="520"/>
      <c r="D55" s="178" t="s">
        <v>30</v>
      </c>
      <c r="E55" s="522"/>
      <c r="F55" s="523"/>
      <c r="G55" s="523"/>
      <c r="H55" s="524"/>
      <c r="I55" s="13"/>
      <c r="J55" s="14"/>
      <c r="K55" s="15"/>
      <c r="L55" s="16"/>
      <c r="M55" s="14"/>
      <c r="N55" s="17"/>
      <c r="O55" s="13"/>
      <c r="P55" s="14"/>
      <c r="Q55" s="15"/>
      <c r="R55" s="13"/>
      <c r="S55" s="17"/>
      <c r="T55" s="15"/>
    </row>
    <row r="56" spans="1:23" ht="14.25" customHeight="1">
      <c r="A56" s="534"/>
      <c r="B56" s="480"/>
      <c r="C56" s="520"/>
      <c r="D56" s="184" t="s">
        <v>31</v>
      </c>
      <c r="E56" s="518"/>
      <c r="F56" s="525"/>
      <c r="G56" s="525"/>
      <c r="H56" s="519"/>
      <c r="I56" s="23"/>
      <c r="J56" s="145">
        <v>35</v>
      </c>
      <c r="K56" s="146"/>
      <c r="L56" s="147"/>
      <c r="M56" s="145">
        <v>35</v>
      </c>
      <c r="N56" s="148"/>
      <c r="O56" s="23"/>
      <c r="P56" s="145">
        <v>35</v>
      </c>
      <c r="Q56" s="146"/>
      <c r="R56" s="23"/>
      <c r="S56" s="148">
        <v>35</v>
      </c>
      <c r="T56" s="146"/>
    </row>
    <row r="57" spans="1:23" ht="14.25" customHeight="1" thickBot="1">
      <c r="A57" s="534"/>
      <c r="B57" s="465"/>
      <c r="C57" s="521"/>
      <c r="D57" s="158" t="s">
        <v>32</v>
      </c>
      <c r="E57" s="526"/>
      <c r="F57" s="527"/>
      <c r="G57" s="527"/>
      <c r="H57" s="528"/>
      <c r="I57" s="237"/>
      <c r="J57" s="410" t="s">
        <v>109</v>
      </c>
      <c r="K57" s="411"/>
      <c r="L57" s="412"/>
      <c r="M57" s="410" t="s">
        <v>109</v>
      </c>
      <c r="N57" s="413"/>
      <c r="O57" s="414"/>
      <c r="P57" s="410" t="s">
        <v>109</v>
      </c>
      <c r="Q57" s="411"/>
      <c r="R57" s="414"/>
      <c r="S57" s="410" t="s">
        <v>109</v>
      </c>
      <c r="T57" s="234"/>
    </row>
    <row r="58" spans="1:23" ht="14.25" customHeight="1" thickBot="1">
      <c r="A58" s="534"/>
      <c r="B58" s="503" t="s">
        <v>54</v>
      </c>
      <c r="C58" s="504"/>
      <c r="D58" s="505"/>
      <c r="E58" s="512" t="s">
        <v>55</v>
      </c>
      <c r="F58" s="513"/>
      <c r="G58" s="513"/>
      <c r="H58" s="513"/>
      <c r="I58" s="191"/>
      <c r="J58" s="299"/>
      <c r="K58" s="300"/>
      <c r="L58" s="191"/>
      <c r="M58" s="299"/>
      <c r="N58" s="300"/>
      <c r="O58" s="191"/>
      <c r="P58" s="299"/>
      <c r="Q58" s="300"/>
      <c r="R58" s="191"/>
      <c r="S58" s="299"/>
      <c r="T58" s="193"/>
    </row>
    <row r="59" spans="1:23" ht="14.25" customHeight="1">
      <c r="A59" s="534"/>
      <c r="B59" s="506"/>
      <c r="C59" s="507"/>
      <c r="D59" s="508"/>
      <c r="E59" s="514" t="s">
        <v>56</v>
      </c>
      <c r="F59" s="515"/>
      <c r="G59" s="515"/>
      <c r="H59" s="515"/>
      <c r="I59" s="305"/>
      <c r="J59" s="299"/>
      <c r="K59" s="304"/>
      <c r="L59" s="305"/>
      <c r="M59" s="299"/>
      <c r="N59" s="304"/>
      <c r="O59" s="305"/>
      <c r="P59" s="299"/>
      <c r="Q59" s="304"/>
      <c r="R59" s="305"/>
      <c r="S59" s="299"/>
      <c r="T59" s="302"/>
    </row>
    <row r="60" spans="1:23" ht="14.25" customHeight="1">
      <c r="A60" s="534"/>
      <c r="B60" s="506"/>
      <c r="C60" s="507"/>
      <c r="D60" s="508"/>
      <c r="E60" s="516" t="s">
        <v>28</v>
      </c>
      <c r="F60" s="517"/>
      <c r="G60" s="517"/>
      <c r="H60" s="517"/>
      <c r="I60" s="493"/>
      <c r="J60" s="494"/>
      <c r="K60" s="495"/>
      <c r="L60" s="493"/>
      <c r="M60" s="494"/>
      <c r="N60" s="495"/>
      <c r="O60" s="493"/>
      <c r="P60" s="494"/>
      <c r="Q60" s="495"/>
      <c r="R60" s="493"/>
      <c r="S60" s="494"/>
      <c r="T60" s="496"/>
    </row>
    <row r="61" spans="1:23" ht="14.25" customHeight="1" thickBot="1">
      <c r="A61" s="534"/>
      <c r="B61" s="509"/>
      <c r="C61" s="510"/>
      <c r="D61" s="511"/>
      <c r="E61" s="497" t="s">
        <v>28</v>
      </c>
      <c r="F61" s="498"/>
      <c r="G61" s="498"/>
      <c r="H61" s="498"/>
      <c r="I61" s="499"/>
      <c r="J61" s="500"/>
      <c r="K61" s="501"/>
      <c r="L61" s="499"/>
      <c r="M61" s="500"/>
      <c r="N61" s="501"/>
      <c r="O61" s="499"/>
      <c r="P61" s="500"/>
      <c r="Q61" s="501"/>
      <c r="R61" s="499"/>
      <c r="S61" s="500"/>
      <c r="T61" s="502"/>
      <c r="W61" s="197"/>
    </row>
    <row r="62" spans="1:23" ht="14.25" customHeight="1">
      <c r="A62" s="534"/>
      <c r="B62" s="477" t="s">
        <v>57</v>
      </c>
      <c r="C62" s="478"/>
      <c r="D62" s="479"/>
      <c r="E62" s="483" t="s">
        <v>58</v>
      </c>
      <c r="F62" s="484"/>
      <c r="G62" s="484"/>
      <c r="H62" s="485"/>
      <c r="I62" s="201">
        <f>ROUND((V8^2+W8^2)*[2]АРЭС!$F$8/[2]АРЭС!$C$8^2,4)</f>
        <v>2.7000000000000001E-3</v>
      </c>
      <c r="J62" s="415" t="s">
        <v>59</v>
      </c>
      <c r="K62" s="416">
        <f>ROUND((V8^2+W8^2)*[2]АРЭС!$I$8/([2]АРЭС!$C$8*100),4)</f>
        <v>8.7800000000000003E-2</v>
      </c>
      <c r="L62" s="417">
        <f>ROUND((X8^2+Y8^2)*[2]АРЭС!$F$8/[2]АРЭС!$C$8^2,4)</f>
        <v>3.3999999999999998E-3</v>
      </c>
      <c r="M62" s="415" t="s">
        <v>59</v>
      </c>
      <c r="N62" s="416">
        <f>ROUND((X8^2+Y8^2)*[2]АРЭС!$I$8/([2]АРЭС!$C$8*100),4)</f>
        <v>0.1089</v>
      </c>
      <c r="O62" s="417">
        <f>ROUND((Z8^2+AA8^2)*[2]АРЭС!$F$8/[2]АРЭС!$C$8^2,4)</f>
        <v>3.7000000000000002E-3</v>
      </c>
      <c r="P62" s="415" t="s">
        <v>59</v>
      </c>
      <c r="Q62" s="416">
        <f>ROUND((Z8^2+AA8^2)*[2]АРЭС!$I$8/([2]АРЭС!$C$8*100),4)</f>
        <v>0.1206</v>
      </c>
      <c r="R62" s="417">
        <f>ROUND((AB8^2+AC8^2)*[2]АРЭС!$F$8/[2]АРЭС!$C$8^2,4)</f>
        <v>3.5000000000000001E-3</v>
      </c>
      <c r="S62" s="415" t="s">
        <v>59</v>
      </c>
      <c r="T62" s="416">
        <f>ROUND((AB8^2+AC8^2)*[2]АРЭС!$I$8/([2]АРЭС!$C$8*100),4)</f>
        <v>0.1133</v>
      </c>
    </row>
    <row r="63" spans="1:23" ht="14.25" customHeight="1">
      <c r="A63" s="534"/>
      <c r="B63" s="480"/>
      <c r="C63" s="481"/>
      <c r="D63" s="482"/>
      <c r="E63" s="486" t="s">
        <v>58</v>
      </c>
      <c r="F63" s="487"/>
      <c r="G63" s="487"/>
      <c r="H63" s="488"/>
      <c r="I63" s="201">
        <f>ROUND((V12^2+W12^2)*[2]АРЭС!$F$9/[2]АРЭС!$C$9^2,4)</f>
        <v>2.2000000000000001E-3</v>
      </c>
      <c r="J63" s="415" t="s">
        <v>59</v>
      </c>
      <c r="K63" s="416">
        <f>ROUND((V12^2+W12^2)*[2]АРЭС!$I$9/([2]АРЭС!$C$9*100),4)</f>
        <v>7.3200000000000001E-2</v>
      </c>
      <c r="L63" s="417">
        <f>ROUND((X12^2+Y12^2)*[2]АРЭС!$F$9/[2]АРЭС!$C$9^2,4)</f>
        <v>2.3999999999999998E-3</v>
      </c>
      <c r="M63" s="415" t="s">
        <v>59</v>
      </c>
      <c r="N63" s="416">
        <f>ROUND((X12^2+Y12^2)*[2]АРЭС!$I$9/([2]АРЭС!$C$9*100),4)</f>
        <v>7.7700000000000005E-2</v>
      </c>
      <c r="O63" s="417">
        <f>ROUND((Z12^2+AA12^2)*[2]АРЭС!$F$9/[2]АРЭС!$C$9^2,4)</f>
        <v>2.3999999999999998E-3</v>
      </c>
      <c r="P63" s="415" t="s">
        <v>59</v>
      </c>
      <c r="Q63" s="416">
        <f>ROUND((Z12^2+AA12^2)*[2]АРЭС!$I$9/([2]АРЭС!$C$9*100),4)</f>
        <v>7.8100000000000003E-2</v>
      </c>
      <c r="R63" s="417">
        <f>ROUND((AB12^2+AC12^2)*[2]АРЭС!$F$9/[2]АРЭС!$C$9^2,4)</f>
        <v>2.3E-3</v>
      </c>
      <c r="S63" s="415" t="s">
        <v>59</v>
      </c>
      <c r="T63" s="416">
        <f>ROUND((AB12^2+AC12^2)*[2]АРЭС!$I$9/([2]АРЭС!$C$9*100),4)</f>
        <v>7.4700000000000003E-2</v>
      </c>
    </row>
    <row r="64" spans="1:23" ht="14.25" customHeight="1">
      <c r="A64" s="534"/>
      <c r="B64" s="480"/>
      <c r="C64" s="481"/>
      <c r="D64" s="482"/>
      <c r="E64" s="486" t="s">
        <v>58</v>
      </c>
      <c r="F64" s="487"/>
      <c r="G64" s="487"/>
      <c r="H64" s="488"/>
      <c r="I64" s="105"/>
      <c r="J64" s="204" t="s">
        <v>59</v>
      </c>
      <c r="K64" s="74"/>
      <c r="L64" s="105"/>
      <c r="M64" s="204" t="s">
        <v>59</v>
      </c>
      <c r="N64" s="74"/>
      <c r="O64" s="105"/>
      <c r="P64" s="204" t="s">
        <v>59</v>
      </c>
      <c r="Q64" s="74"/>
      <c r="R64" s="105"/>
      <c r="S64" s="204" t="s">
        <v>59</v>
      </c>
      <c r="T64" s="74"/>
    </row>
    <row r="65" spans="1:20" ht="14.25" customHeight="1" thickBot="1">
      <c r="A65" s="534"/>
      <c r="B65" s="480"/>
      <c r="C65" s="481"/>
      <c r="D65" s="482"/>
      <c r="E65" s="489" t="s">
        <v>58</v>
      </c>
      <c r="F65" s="490"/>
      <c r="G65" s="490"/>
      <c r="H65" s="491"/>
      <c r="I65" s="113"/>
      <c r="J65" s="205" t="s">
        <v>59</v>
      </c>
      <c r="K65" s="61"/>
      <c r="L65" s="113"/>
      <c r="M65" s="205" t="s">
        <v>59</v>
      </c>
      <c r="N65" s="61"/>
      <c r="O65" s="113"/>
      <c r="P65" s="205" t="s">
        <v>59</v>
      </c>
      <c r="Q65" s="61"/>
      <c r="R65" s="113"/>
      <c r="S65" s="205" t="s">
        <v>59</v>
      </c>
      <c r="T65" s="61"/>
    </row>
    <row r="66" spans="1:20" ht="14.25" customHeight="1">
      <c r="A66" s="561"/>
      <c r="B66" s="206"/>
      <c r="C66" s="207"/>
      <c r="D66" s="208"/>
      <c r="E66" s="209"/>
      <c r="F66" s="492" t="s">
        <v>60</v>
      </c>
      <c r="G66" s="492"/>
      <c r="H66" s="210"/>
      <c r="I66" s="211">
        <f>I62+V8+V7+H6</f>
        <v>3.0116999999999998</v>
      </c>
      <c r="J66" s="212" t="s">
        <v>59</v>
      </c>
      <c r="K66" s="213">
        <f>K62+W8+W7+H7</f>
        <v>2.2968000000000002</v>
      </c>
      <c r="L66" s="211">
        <f>L62+X8+X7+H6</f>
        <v>3.2604000000000002</v>
      </c>
      <c r="M66" s="212" t="s">
        <v>59</v>
      </c>
      <c r="N66" s="214">
        <f>N62+Y8+Y7+H7</f>
        <v>2.6789000000000005</v>
      </c>
      <c r="O66" s="215">
        <f>O62+Z8+Z7+H6</f>
        <v>3.4296999999999995</v>
      </c>
      <c r="P66" s="212" t="s">
        <v>59</v>
      </c>
      <c r="Q66" s="213">
        <f>Q62+AA8+AA7+H7</f>
        <v>2.8156000000000003</v>
      </c>
      <c r="R66" s="211">
        <f>R62+AB8+AB7+H6</f>
        <v>3.3184999999999998</v>
      </c>
      <c r="S66" s="212" t="s">
        <v>59</v>
      </c>
      <c r="T66" s="214">
        <f>T62+AC8+AC7+H7</f>
        <v>2.7373000000000003</v>
      </c>
    </row>
    <row r="67" spans="1:20" ht="14.25" customHeight="1">
      <c r="A67" s="561"/>
      <c r="B67" s="216"/>
      <c r="C67" s="217"/>
      <c r="D67" s="218"/>
      <c r="E67" s="219"/>
      <c r="F67" s="462" t="s">
        <v>61</v>
      </c>
      <c r="G67" s="462"/>
      <c r="H67" s="220"/>
      <c r="I67" s="221">
        <f>I63+V12+V11+H10</f>
        <v>2.6322000000000001</v>
      </c>
      <c r="J67" s="204" t="s">
        <v>59</v>
      </c>
      <c r="K67" s="221">
        <f>K63+W12+W11+H11</f>
        <v>2.2551999999999999</v>
      </c>
      <c r="L67" s="222">
        <f>L63+X12+X11+H10</f>
        <v>2.6774</v>
      </c>
      <c r="M67" s="204" t="s">
        <v>59</v>
      </c>
      <c r="N67" s="223">
        <f>N63+Y12+Y11+H11</f>
        <v>2.3627000000000002</v>
      </c>
      <c r="O67" s="221">
        <f>O63+Z12+Z11+H10</f>
        <v>2.6794000000000002</v>
      </c>
      <c r="P67" s="204" t="s">
        <v>59</v>
      </c>
      <c r="Q67" s="221">
        <f>Q63+AA12+AA11+H11</f>
        <v>2.3751000000000002</v>
      </c>
      <c r="R67" s="222">
        <f>R63+AB12+AB11+H10</f>
        <v>2.6032999999999999</v>
      </c>
      <c r="S67" s="204" t="s">
        <v>59</v>
      </c>
      <c r="T67" s="223">
        <f>T63+AC12+AC11+H11</f>
        <v>2.3477000000000001</v>
      </c>
    </row>
    <row r="68" spans="1:20" ht="14.25" customHeight="1">
      <c r="A68" s="561"/>
      <c r="B68" s="216"/>
      <c r="C68" s="217"/>
      <c r="D68" s="218"/>
      <c r="E68" s="219"/>
      <c r="F68" s="463" t="s">
        <v>62</v>
      </c>
      <c r="G68" s="463"/>
      <c r="H68" s="220"/>
      <c r="I68" s="106"/>
      <c r="J68" s="204" t="s">
        <v>59</v>
      </c>
      <c r="K68" s="106"/>
      <c r="L68" s="105"/>
      <c r="M68" s="204" t="s">
        <v>59</v>
      </c>
      <c r="N68" s="74"/>
      <c r="O68" s="106"/>
      <c r="P68" s="204" t="s">
        <v>59</v>
      </c>
      <c r="Q68" s="106"/>
      <c r="R68" s="105"/>
      <c r="S68" s="204" t="s">
        <v>59</v>
      </c>
      <c r="T68" s="74"/>
    </row>
    <row r="69" spans="1:20" ht="14.25" customHeight="1" thickBot="1">
      <c r="A69" s="561"/>
      <c r="B69" s="224"/>
      <c r="C69" s="225"/>
      <c r="D69" s="226"/>
      <c r="E69" s="227"/>
      <c r="F69" s="464" t="s">
        <v>63</v>
      </c>
      <c r="G69" s="464"/>
      <c r="H69" s="228"/>
      <c r="I69" s="225"/>
      <c r="J69" s="229" t="s">
        <v>59</v>
      </c>
      <c r="K69" s="225"/>
      <c r="L69" s="224"/>
      <c r="M69" s="229" t="s">
        <v>59</v>
      </c>
      <c r="N69" s="226"/>
      <c r="O69" s="225"/>
      <c r="P69" s="229" t="s">
        <v>59</v>
      </c>
      <c r="Q69" s="225"/>
      <c r="R69" s="224"/>
      <c r="S69" s="229" t="s">
        <v>59</v>
      </c>
      <c r="T69" s="226"/>
    </row>
    <row r="70" spans="1:20" ht="14.25" customHeight="1" thickBot="1">
      <c r="A70" s="534"/>
      <c r="B70" s="465"/>
      <c r="C70" s="466"/>
      <c r="D70" s="467"/>
      <c r="E70" s="468" t="s">
        <v>64</v>
      </c>
      <c r="F70" s="469"/>
      <c r="G70" s="469"/>
      <c r="H70" s="470"/>
      <c r="I70" s="230">
        <f>I66+I67</f>
        <v>5.6439000000000004</v>
      </c>
      <c r="J70" s="231" t="s">
        <v>59</v>
      </c>
      <c r="K70" s="232">
        <f>K66+K67</f>
        <v>4.5519999999999996</v>
      </c>
      <c r="L70" s="230">
        <f>L66+L67</f>
        <v>5.9378000000000002</v>
      </c>
      <c r="M70" s="231" t="s">
        <v>59</v>
      </c>
      <c r="N70" s="232">
        <f>N66+N67</f>
        <v>5.0416000000000007</v>
      </c>
      <c r="O70" s="230">
        <f>O66+O67</f>
        <v>6.1090999999999998</v>
      </c>
      <c r="P70" s="231" t="s">
        <v>59</v>
      </c>
      <c r="Q70" s="232">
        <f>Q66+Q67</f>
        <v>5.1907000000000005</v>
      </c>
      <c r="R70" s="230">
        <f>R66+R67</f>
        <v>5.9217999999999993</v>
      </c>
      <c r="S70" s="231" t="s">
        <v>59</v>
      </c>
      <c r="T70" s="232">
        <f>T66+T67</f>
        <v>5.0850000000000009</v>
      </c>
    </row>
    <row r="71" spans="1:20" ht="14.25" customHeight="1" thickBot="1">
      <c r="A71" s="534"/>
      <c r="B71" s="471" t="s">
        <v>65</v>
      </c>
      <c r="C71" s="472"/>
      <c r="D71" s="473"/>
      <c r="E71" s="474" t="str">
        <f>[3]РОЗОВАЯ1!E71</f>
        <v>Секисова М.К.</v>
      </c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6"/>
    </row>
    <row r="72" spans="1:20" ht="14.25" customHeight="1" thickBot="1">
      <c r="A72" s="558"/>
      <c r="B72" s="459" t="s">
        <v>67</v>
      </c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1"/>
    </row>
    <row r="74" spans="1:20" ht="15">
      <c r="B74" t="s">
        <v>68</v>
      </c>
      <c r="P74" t="s">
        <v>69</v>
      </c>
      <c r="R74" s="352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4"/>
  <sheetViews>
    <sheetView zoomScaleNormal="100" workbookViewId="0">
      <selection activeCell="AE5" sqref="AE5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559" t="s">
        <v>117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</row>
    <row r="2" spans="1:31" ht="14.25" customHeight="1" thickBot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</row>
    <row r="3" spans="1:31" ht="14.25" customHeight="1" thickBot="1">
      <c r="A3" s="533" t="s">
        <v>1</v>
      </c>
      <c r="B3" s="477"/>
      <c r="C3" s="478"/>
      <c r="D3" s="479"/>
      <c r="E3" s="477" t="s">
        <v>2</v>
      </c>
      <c r="F3" s="479"/>
      <c r="G3" s="478" t="s">
        <v>3</v>
      </c>
      <c r="H3" s="479"/>
      <c r="I3" s="562" t="s">
        <v>70</v>
      </c>
      <c r="J3" s="563"/>
      <c r="K3" s="564"/>
      <c r="L3" s="562" t="s">
        <v>71</v>
      </c>
      <c r="M3" s="563"/>
      <c r="N3" s="564"/>
      <c r="O3" s="562" t="s">
        <v>72</v>
      </c>
      <c r="P3" s="563"/>
      <c r="Q3" s="564"/>
      <c r="R3" s="562" t="s">
        <v>73</v>
      </c>
      <c r="S3" s="563"/>
      <c r="T3" s="564"/>
    </row>
    <row r="4" spans="1:31" ht="14.25" customHeight="1">
      <c r="A4" s="534"/>
      <c r="B4" s="480"/>
      <c r="C4" s="481"/>
      <c r="D4" s="482"/>
      <c r="E4" s="480"/>
      <c r="F4" s="482"/>
      <c r="G4" s="481"/>
      <c r="H4" s="482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556" t="s">
        <v>11</v>
      </c>
      <c r="W4" s="557"/>
      <c r="X4" s="556" t="s">
        <v>12</v>
      </c>
      <c r="Y4" s="557"/>
      <c r="Z4" s="556" t="s">
        <v>13</v>
      </c>
      <c r="AA4" s="557"/>
      <c r="AB4" s="556" t="s">
        <v>14</v>
      </c>
      <c r="AC4" s="557"/>
    </row>
    <row r="5" spans="1:31" ht="14.25" customHeight="1" thickBot="1">
      <c r="A5" s="534"/>
      <c r="B5" s="465"/>
      <c r="C5" s="466"/>
      <c r="D5" s="467"/>
      <c r="E5" s="465"/>
      <c r="F5" s="467"/>
      <c r="G5" s="466"/>
      <c r="H5" s="467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  <c r="AE5" s="19"/>
    </row>
    <row r="6" spans="1:31" ht="14.25" customHeight="1">
      <c r="A6" s="534"/>
      <c r="B6" s="533" t="s">
        <v>19</v>
      </c>
      <c r="C6" s="541" t="s">
        <v>20</v>
      </c>
      <c r="D6" s="51">
        <v>110</v>
      </c>
      <c r="E6" s="547">
        <v>7</v>
      </c>
      <c r="F6" s="548"/>
      <c r="G6" s="52" t="s">
        <v>21</v>
      </c>
      <c r="H6" s="265">
        <f>[2]АРЭС!$E$8</f>
        <v>2.5000000000000001E-2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</row>
    <row r="7" spans="1:31" ht="14.25" customHeight="1">
      <c r="A7" s="534"/>
      <c r="B7" s="534"/>
      <c r="C7" s="542"/>
      <c r="D7" s="20">
        <v>35</v>
      </c>
      <c r="E7" s="549"/>
      <c r="F7" s="550"/>
      <c r="G7" s="21" t="s">
        <v>25</v>
      </c>
      <c r="H7" s="22">
        <f>[2]АРЭС!$L$8</f>
        <v>0.16800000000000001</v>
      </c>
      <c r="I7" s="23"/>
      <c r="J7" s="139"/>
      <c r="K7" s="140"/>
      <c r="L7" s="141"/>
      <c r="M7" s="139"/>
      <c r="N7" s="142"/>
      <c r="O7" s="143"/>
      <c r="P7" s="139"/>
      <c r="Q7" s="140"/>
      <c r="R7" s="143"/>
      <c r="S7" s="142"/>
      <c r="T7" s="140"/>
      <c r="U7" s="18" t="s">
        <v>88</v>
      </c>
      <c r="V7" s="288">
        <f>IF(I7&gt;0,ROUND(I7*$I$56*$I$58*SQRT(3)/1000,2),J7)</f>
        <v>0</v>
      </c>
      <c r="W7" s="289">
        <f>IF(K7&gt;0,K7,ROUND(V7*$M$53,2))</f>
        <v>0</v>
      </c>
      <c r="X7" s="288">
        <f>IF(L7&gt;0,ROUND(L7*$L$56*$L$58*SQRT(3)/1000,2),M7)</f>
        <v>0</v>
      </c>
      <c r="Y7" s="289">
        <f>IF(N7&gt;0,N7,ROUND(X7*$M$53,2))</f>
        <v>0</v>
      </c>
      <c r="Z7" s="288">
        <f>IF(O7&gt;0,ROUND(O7*$O$56*$O$58*SQRT(3)/1000,2),P7)</f>
        <v>0</v>
      </c>
      <c r="AA7" s="289">
        <f>IF(Q7&gt;0,Q7,ROUND(Z7*$M$53,2))</f>
        <v>0</v>
      </c>
      <c r="AB7" s="288">
        <f>IF(R7&gt;0,ROUND(R7*$R$56*$R$58*SQRT(3)/1000,2),S7)</f>
        <v>0</v>
      </c>
      <c r="AC7" s="289">
        <f>IF(T7&gt;0,T7,ROUND(AB7*$M$53,2))</f>
        <v>0</v>
      </c>
    </row>
    <row r="8" spans="1:31" ht="14.25" customHeight="1" thickBot="1">
      <c r="A8" s="534"/>
      <c r="B8" s="534"/>
      <c r="C8" s="542"/>
      <c r="D8" s="30">
        <v>6</v>
      </c>
      <c r="E8" s="551"/>
      <c r="F8" s="552"/>
      <c r="G8" s="31"/>
      <c r="H8" s="32"/>
      <c r="I8" s="237"/>
      <c r="J8" s="233">
        <v>2.673</v>
      </c>
      <c r="K8" s="290">
        <v>1.9830000000000001</v>
      </c>
      <c r="L8" s="291"/>
      <c r="M8" s="233">
        <v>2.6640000000000001</v>
      </c>
      <c r="N8" s="290">
        <v>1.994</v>
      </c>
      <c r="O8" s="292"/>
      <c r="P8" s="233">
        <v>2.72</v>
      </c>
      <c r="Q8" s="290">
        <v>1.97</v>
      </c>
      <c r="R8" s="292"/>
      <c r="S8" s="293">
        <v>2.8370000000000002</v>
      </c>
      <c r="T8" s="290">
        <v>1.964</v>
      </c>
      <c r="U8" t="s">
        <v>118</v>
      </c>
      <c r="V8" s="394">
        <f>IF(I8&gt;0,ROUND(I8*$I$57*$K$58*SQRT(3)/1000,3),J8)</f>
        <v>2.673</v>
      </c>
      <c r="W8" s="395">
        <f>IF(K8&gt;0,K8,ROUND(V8*$F$53,3))</f>
        <v>1.9830000000000001</v>
      </c>
      <c r="X8" s="394">
        <f>IF(L8&gt;0,ROUND(L8*$L$57*$N$58*SQRT(3)/1000,3),M8)</f>
        <v>2.6640000000000001</v>
      </c>
      <c r="Y8" s="395">
        <f>IF(N8&gt;0,N8,ROUND(X8*$F$53,3))</f>
        <v>1.994</v>
      </c>
      <c r="Z8" s="394">
        <f>IF(O8&gt;0,ROUND(O8*$O$57*$Q$58*SQRT(3)/1000,3),P8)</f>
        <v>2.72</v>
      </c>
      <c r="AA8" s="395">
        <f>IF(Q8&gt;0,Q8,ROUND(Z8*$F$53,3))</f>
        <v>1.97</v>
      </c>
      <c r="AB8" s="394">
        <f>IF(R8&gt;0,ROUND(R8*$R$57*$T$58*SQRT(3)/1000,3),S8)</f>
        <v>2.8370000000000002</v>
      </c>
      <c r="AC8" s="41">
        <f>IF(T8&gt;0,T8,ROUND(AB8*$F$53,3))</f>
        <v>1.964</v>
      </c>
    </row>
    <row r="9" spans="1:31" ht="14.25" customHeight="1" thickBot="1">
      <c r="A9" s="534"/>
      <c r="B9" s="534"/>
      <c r="C9" s="543"/>
      <c r="D9" s="42" t="s">
        <v>26</v>
      </c>
      <c r="E9" s="553"/>
      <c r="F9" s="554"/>
      <c r="G9" s="554"/>
      <c r="H9" s="555"/>
      <c r="I9" s="243"/>
      <c r="J9" s="355"/>
      <c r="K9" s="356"/>
      <c r="L9" s="357"/>
      <c r="M9" s="355"/>
      <c r="N9" s="358"/>
      <c r="O9" s="359"/>
      <c r="P9" s="355"/>
      <c r="Q9" s="356"/>
      <c r="R9" s="359"/>
      <c r="S9" s="358"/>
      <c r="T9" s="356"/>
      <c r="V9" s="50"/>
      <c r="W9" s="50"/>
      <c r="X9" s="50"/>
      <c r="Y9" s="50"/>
      <c r="Z9" s="50"/>
      <c r="AA9" s="50"/>
      <c r="AB9" s="50"/>
      <c r="AC9" s="50"/>
    </row>
    <row r="10" spans="1:31" ht="14.25" customHeight="1">
      <c r="A10" s="534"/>
      <c r="B10" s="534"/>
      <c r="C10" s="541" t="s">
        <v>90</v>
      </c>
      <c r="D10" s="51">
        <v>110</v>
      </c>
      <c r="E10" s="547">
        <v>7</v>
      </c>
      <c r="F10" s="548"/>
      <c r="G10" s="52" t="s">
        <v>21</v>
      </c>
      <c r="H10" s="265">
        <f>[2]АРЭС!$E$9</f>
        <v>2.5000000000000001E-2</v>
      </c>
      <c r="I10" s="13"/>
      <c r="J10" s="396"/>
      <c r="K10" s="397"/>
      <c r="L10" s="398"/>
      <c r="M10" s="396"/>
      <c r="N10" s="399"/>
      <c r="O10" s="400"/>
      <c r="P10" s="396"/>
      <c r="Q10" s="397"/>
      <c r="R10" s="400"/>
      <c r="S10" s="399"/>
      <c r="T10" s="397"/>
    </row>
    <row r="11" spans="1:31" ht="14.25" customHeight="1">
      <c r="A11" s="534"/>
      <c r="B11" s="534"/>
      <c r="C11" s="542"/>
      <c r="D11" s="20">
        <v>35</v>
      </c>
      <c r="E11" s="549"/>
      <c r="F11" s="550"/>
      <c r="G11" s="21" t="s">
        <v>25</v>
      </c>
      <c r="H11" s="22">
        <f>[2]АРЭС!$L$9</f>
        <v>0.16800000000000001</v>
      </c>
      <c r="I11" s="23"/>
      <c r="J11" s="401"/>
      <c r="K11" s="402"/>
      <c r="L11" s="403"/>
      <c r="M11" s="401"/>
      <c r="N11" s="404"/>
      <c r="O11" s="405"/>
      <c r="P11" s="401"/>
      <c r="Q11" s="402"/>
      <c r="R11" s="405"/>
      <c r="S11" s="404"/>
      <c r="T11" s="402"/>
      <c r="U11" s="18" t="s">
        <v>88</v>
      </c>
      <c r="V11" s="288">
        <f>IF(I11&gt;0,ROUND(I11*$K$56*$I$59*SQRT(3)/1000,2),J11)</f>
        <v>0</v>
      </c>
      <c r="W11" s="289">
        <f>IF(K11&gt;0,K11,ROUND(V11*$M$54,2))</f>
        <v>0</v>
      </c>
      <c r="X11" s="288">
        <f>IF(L11&gt;0,ROUND(L11*$N$56*$L$59*SQRT(3)/1000,2),M11)</f>
        <v>0</v>
      </c>
      <c r="Y11" s="289">
        <f>IF(N11&gt;0,N11,ROUND(X11*$M$54,2))</f>
        <v>0</v>
      </c>
      <c r="Z11" s="288">
        <f>IF(O11&gt;0,ROUND(O11*$Q$56*$O$59*SQRT(3)/1000,2),P11)</f>
        <v>0</v>
      </c>
      <c r="AA11" s="289">
        <f>IF(Q11&gt;0,Q11,ROUND(Z11*$M$54,2))</f>
        <v>0</v>
      </c>
      <c r="AB11" s="288">
        <f>IF(R11&gt;0,ROUND(R11*$T$56*$R$59*SQRT(3)/1000,2),S11)</f>
        <v>0</v>
      </c>
      <c r="AC11" s="289">
        <f>IF(T11&gt;0,T11,ROUND(AB11*$M$54,2))</f>
        <v>0</v>
      </c>
    </row>
    <row r="12" spans="1:31" ht="14.25" customHeight="1" thickBot="1">
      <c r="A12" s="534"/>
      <c r="B12" s="534"/>
      <c r="C12" s="542"/>
      <c r="D12" s="30">
        <v>6</v>
      </c>
      <c r="E12" s="551"/>
      <c r="F12" s="552"/>
      <c r="G12" s="31"/>
      <c r="H12" s="32"/>
      <c r="I12" s="237"/>
      <c r="J12" s="233">
        <v>2.6160000000000001</v>
      </c>
      <c r="K12" s="290">
        <v>2.12</v>
      </c>
      <c r="L12" s="291"/>
      <c r="M12" s="233">
        <v>2.661</v>
      </c>
      <c r="N12" s="290">
        <v>2.1560000000000001</v>
      </c>
      <c r="O12" s="292"/>
      <c r="P12" s="233">
        <v>2.6539999999999999</v>
      </c>
      <c r="Q12" s="290">
        <v>2.1259999999999999</v>
      </c>
      <c r="R12" s="292"/>
      <c r="S12" s="293">
        <v>2.5960000000000001</v>
      </c>
      <c r="T12" s="290">
        <v>2.036</v>
      </c>
      <c r="U12" t="s">
        <v>118</v>
      </c>
      <c r="V12" s="394">
        <f>IF(I12&gt;0,ROUND(I12*$K$57*$K$59*SQRT(3)/1000,3),J12)</f>
        <v>2.6160000000000001</v>
      </c>
      <c r="W12" s="395">
        <f>IF(K12&gt;0,K12,ROUND(V12*$F$54,3))</f>
        <v>2.12</v>
      </c>
      <c r="X12" s="394">
        <f>IF(L12&gt;0,ROUND(L12*$N$57*$N$59*SQRT(3)/1000,3),M12)</f>
        <v>2.661</v>
      </c>
      <c r="Y12" s="395">
        <f>IF(N12&gt;0,N12,ROUND(X12*$F$54,3))</f>
        <v>2.1560000000000001</v>
      </c>
      <c r="Z12" s="394">
        <f>IF(O12&gt;0,ROUND(O12*$Q$57*$Q$59*SQRT(3)/1000,3),P12)</f>
        <v>2.6539999999999999</v>
      </c>
      <c r="AA12" s="395">
        <f>IF(Q12&gt;0,Q12,ROUND(Z12*$F$54,3))</f>
        <v>2.1259999999999999</v>
      </c>
      <c r="AB12" s="394">
        <f>IF(R12&gt;0,ROUND(R12*$T$57*$T$59*SQRT(3)/1000,3),S12)</f>
        <v>2.5960000000000001</v>
      </c>
      <c r="AC12" s="395">
        <f>IF(T12&gt;0,T12,ROUND(AB12*$F$54,3))</f>
        <v>2.036</v>
      </c>
    </row>
    <row r="13" spans="1:31" ht="14.25" customHeight="1" thickBot="1">
      <c r="A13" s="534"/>
      <c r="B13" s="534"/>
      <c r="C13" s="543"/>
      <c r="D13" s="42" t="s">
        <v>26</v>
      </c>
      <c r="E13" s="553"/>
      <c r="F13" s="554"/>
      <c r="G13" s="554"/>
      <c r="H13" s="555"/>
      <c r="I13" s="243"/>
      <c r="J13" s="355"/>
      <c r="K13" s="356"/>
      <c r="L13" s="357"/>
      <c r="M13" s="355"/>
      <c r="N13" s="358"/>
      <c r="O13" s="359"/>
      <c r="P13" s="355"/>
      <c r="Q13" s="356"/>
      <c r="R13" s="359"/>
      <c r="S13" s="358"/>
      <c r="T13" s="356"/>
    </row>
    <row r="14" spans="1:31" ht="14.25" customHeight="1">
      <c r="A14" s="534"/>
      <c r="B14" s="534"/>
      <c r="C14" s="541" t="s">
        <v>28</v>
      </c>
      <c r="D14" s="51"/>
      <c r="E14" s="535"/>
      <c r="F14" s="538"/>
      <c r="G14" s="406" t="s">
        <v>21</v>
      </c>
      <c r="H14" s="169"/>
      <c r="I14" s="165"/>
      <c r="J14" s="306"/>
      <c r="K14" s="307"/>
      <c r="L14" s="308"/>
      <c r="M14" s="306"/>
      <c r="N14" s="309"/>
      <c r="O14" s="310"/>
      <c r="P14" s="306"/>
      <c r="Q14" s="307"/>
      <c r="R14" s="310"/>
      <c r="S14" s="309"/>
      <c r="T14" s="307"/>
    </row>
    <row r="15" spans="1:31" ht="14.25" customHeight="1">
      <c r="A15" s="534"/>
      <c r="B15" s="534"/>
      <c r="C15" s="542"/>
      <c r="D15" s="20"/>
      <c r="E15" s="518"/>
      <c r="F15" s="519"/>
      <c r="G15" s="407" t="s">
        <v>25</v>
      </c>
      <c r="H15" s="184"/>
      <c r="I15" s="283"/>
      <c r="J15" s="311"/>
      <c r="K15" s="312"/>
      <c r="L15" s="313"/>
      <c r="M15" s="311"/>
      <c r="N15" s="314"/>
      <c r="O15" s="315"/>
      <c r="P15" s="311"/>
      <c r="Q15" s="312"/>
      <c r="R15" s="315"/>
      <c r="S15" s="314"/>
      <c r="T15" s="312"/>
    </row>
    <row r="16" spans="1:31" ht="14.25" customHeight="1" thickBot="1">
      <c r="A16" s="534"/>
      <c r="B16" s="534"/>
      <c r="C16" s="542"/>
      <c r="D16" s="30"/>
      <c r="E16" s="526"/>
      <c r="F16" s="528"/>
      <c r="G16" s="60"/>
      <c r="H16" s="61"/>
      <c r="I16" s="284"/>
      <c r="J16" s="316"/>
      <c r="K16" s="317"/>
      <c r="L16" s="318"/>
      <c r="M16" s="316"/>
      <c r="N16" s="322"/>
      <c r="O16" s="321"/>
      <c r="P16" s="316"/>
      <c r="Q16" s="317"/>
      <c r="R16" s="321"/>
      <c r="S16" s="322"/>
      <c r="T16" s="317"/>
    </row>
    <row r="17" spans="1:20" ht="14.25" customHeight="1" thickBot="1">
      <c r="A17" s="534"/>
      <c r="B17" s="534"/>
      <c r="C17" s="543"/>
      <c r="D17" s="42" t="s">
        <v>26</v>
      </c>
      <c r="E17" s="471"/>
      <c r="F17" s="472"/>
      <c r="G17" s="472"/>
      <c r="H17" s="473"/>
      <c r="I17" s="285"/>
      <c r="J17" s="323"/>
      <c r="K17" s="324"/>
      <c r="L17" s="325"/>
      <c r="M17" s="323"/>
      <c r="N17" s="326"/>
      <c r="O17" s="327"/>
      <c r="P17" s="323"/>
      <c r="Q17" s="324"/>
      <c r="R17" s="327"/>
      <c r="S17" s="326"/>
      <c r="T17" s="324"/>
    </row>
    <row r="18" spans="1:20" ht="14.25" customHeight="1">
      <c r="A18" s="534"/>
      <c r="B18" s="534"/>
      <c r="C18" s="541" t="s">
        <v>28</v>
      </c>
      <c r="D18" s="51"/>
      <c r="E18" s="535"/>
      <c r="F18" s="538"/>
      <c r="G18" s="406" t="s">
        <v>21</v>
      </c>
      <c r="H18" s="169"/>
      <c r="I18" s="165"/>
      <c r="J18" s="306"/>
      <c r="K18" s="307"/>
      <c r="L18" s="308"/>
      <c r="M18" s="306"/>
      <c r="N18" s="309"/>
      <c r="O18" s="310"/>
      <c r="P18" s="306"/>
      <c r="Q18" s="307"/>
      <c r="R18" s="310"/>
      <c r="S18" s="309"/>
      <c r="T18" s="307"/>
    </row>
    <row r="19" spans="1:20" ht="14.25" customHeight="1">
      <c r="A19" s="534"/>
      <c r="B19" s="534"/>
      <c r="C19" s="542"/>
      <c r="D19" s="20"/>
      <c r="E19" s="518"/>
      <c r="F19" s="519"/>
      <c r="G19" s="407" t="s">
        <v>25</v>
      </c>
      <c r="H19" s="184"/>
      <c r="I19" s="283"/>
      <c r="J19" s="311"/>
      <c r="K19" s="312"/>
      <c r="L19" s="313"/>
      <c r="M19" s="311"/>
      <c r="N19" s="314"/>
      <c r="O19" s="315"/>
      <c r="P19" s="311"/>
      <c r="Q19" s="312"/>
      <c r="R19" s="315"/>
      <c r="S19" s="314"/>
      <c r="T19" s="312"/>
    </row>
    <row r="20" spans="1:20" ht="14.25" customHeight="1" thickBot="1">
      <c r="A20" s="534"/>
      <c r="B20" s="534"/>
      <c r="C20" s="542"/>
      <c r="D20" s="30"/>
      <c r="E20" s="526"/>
      <c r="F20" s="528"/>
      <c r="G20" s="60"/>
      <c r="H20" s="61"/>
      <c r="I20" s="284"/>
      <c r="J20" s="316"/>
      <c r="K20" s="317"/>
      <c r="L20" s="318"/>
      <c r="M20" s="316"/>
      <c r="N20" s="322"/>
      <c r="O20" s="321"/>
      <c r="P20" s="316"/>
      <c r="Q20" s="317"/>
      <c r="R20" s="321"/>
      <c r="S20" s="322"/>
      <c r="T20" s="317"/>
    </row>
    <row r="21" spans="1:20" ht="14.25" customHeight="1" thickBot="1">
      <c r="A21" s="534"/>
      <c r="B21" s="534"/>
      <c r="C21" s="543"/>
      <c r="D21" s="42" t="s">
        <v>26</v>
      </c>
      <c r="E21" s="471"/>
      <c r="F21" s="472"/>
      <c r="G21" s="472"/>
      <c r="H21" s="473"/>
      <c r="I21" s="285"/>
      <c r="J21" s="323"/>
      <c r="K21" s="324"/>
      <c r="L21" s="325"/>
      <c r="M21" s="323"/>
      <c r="N21" s="326"/>
      <c r="O21" s="327"/>
      <c r="P21" s="323"/>
      <c r="Q21" s="324"/>
      <c r="R21" s="327"/>
      <c r="S21" s="326"/>
      <c r="T21" s="324"/>
    </row>
    <row r="22" spans="1:20" ht="14.25" customHeight="1">
      <c r="A22" s="534"/>
      <c r="B22" s="534"/>
      <c r="C22" s="544" t="s">
        <v>29</v>
      </c>
      <c r="D22" s="96" t="s">
        <v>30</v>
      </c>
      <c r="E22" s="97"/>
      <c r="F22" s="66"/>
      <c r="G22" s="98"/>
      <c r="H22" s="66"/>
      <c r="I22" s="165"/>
      <c r="J22" s="306"/>
      <c r="K22" s="307"/>
      <c r="L22" s="308"/>
      <c r="M22" s="306"/>
      <c r="N22" s="309"/>
      <c r="O22" s="310"/>
      <c r="P22" s="306"/>
      <c r="Q22" s="307"/>
      <c r="R22" s="310"/>
      <c r="S22" s="309"/>
      <c r="T22" s="307"/>
    </row>
    <row r="23" spans="1:20" ht="14.25" customHeight="1">
      <c r="A23" s="534"/>
      <c r="B23" s="534"/>
      <c r="C23" s="545"/>
      <c r="D23" s="104" t="s">
        <v>31</v>
      </c>
      <c r="E23" s="105"/>
      <c r="F23" s="74"/>
      <c r="G23" s="106"/>
      <c r="H23" s="74"/>
      <c r="I23" s="286"/>
      <c r="J23" s="328"/>
      <c r="K23" s="329"/>
      <c r="L23" s="330"/>
      <c r="M23" s="328"/>
      <c r="N23" s="331"/>
      <c r="O23" s="332"/>
      <c r="P23" s="328"/>
      <c r="Q23" s="329"/>
      <c r="R23" s="332"/>
      <c r="S23" s="331"/>
      <c r="T23" s="329"/>
    </row>
    <row r="24" spans="1:20" ht="14.25" customHeight="1" thickBot="1">
      <c r="A24" s="534"/>
      <c r="B24" s="558"/>
      <c r="C24" s="546"/>
      <c r="D24" s="112" t="s">
        <v>32</v>
      </c>
      <c r="E24" s="113"/>
      <c r="F24" s="61"/>
      <c r="G24" s="60"/>
      <c r="H24" s="61"/>
      <c r="I24" s="122"/>
      <c r="J24" s="267">
        <f>J8+J12</f>
        <v>5.2889999999999997</v>
      </c>
      <c r="K24" s="418">
        <f>K8+K12</f>
        <v>4.1029999999999998</v>
      </c>
      <c r="L24" s="333"/>
      <c r="M24" s="267">
        <f>M8+M12</f>
        <v>5.3250000000000002</v>
      </c>
      <c r="N24" s="335">
        <f>N8+N12</f>
        <v>4.1500000000000004</v>
      </c>
      <c r="O24" s="334"/>
      <c r="P24" s="267">
        <f>P8+P12</f>
        <v>5.3740000000000006</v>
      </c>
      <c r="Q24" s="418">
        <f>Q8+Q12</f>
        <v>4.0960000000000001</v>
      </c>
      <c r="R24" s="334"/>
      <c r="S24" s="335">
        <f>S8+S12</f>
        <v>5.4329999999999998</v>
      </c>
      <c r="T24" s="418">
        <f>T8+T12</f>
        <v>4</v>
      </c>
    </row>
    <row r="25" spans="1:20" ht="14.25" customHeight="1">
      <c r="A25" s="534"/>
      <c r="B25" s="533" t="s">
        <v>33</v>
      </c>
      <c r="C25" s="477" t="s">
        <v>34</v>
      </c>
      <c r="D25" s="479"/>
      <c r="E25" s="535" t="s">
        <v>35</v>
      </c>
      <c r="F25" s="536"/>
      <c r="G25" s="537" t="s">
        <v>36</v>
      </c>
      <c r="H25" s="538"/>
      <c r="I25" s="2" t="s">
        <v>8</v>
      </c>
      <c r="J25" s="3" t="s">
        <v>9</v>
      </c>
      <c r="K25" s="4" t="s">
        <v>10</v>
      </c>
      <c r="L25" s="2" t="s">
        <v>8</v>
      </c>
      <c r="M25" s="3" t="s">
        <v>9</v>
      </c>
      <c r="N25" s="4" t="s">
        <v>10</v>
      </c>
      <c r="O25" s="2" t="s">
        <v>8</v>
      </c>
      <c r="P25" s="3" t="s">
        <v>9</v>
      </c>
      <c r="Q25" s="4" t="s">
        <v>10</v>
      </c>
      <c r="R25" s="2" t="s">
        <v>8</v>
      </c>
      <c r="S25" s="3" t="s">
        <v>9</v>
      </c>
      <c r="T25" s="4" t="s">
        <v>10</v>
      </c>
    </row>
    <row r="26" spans="1:20" ht="14.25" customHeight="1" thickBot="1">
      <c r="A26" s="534"/>
      <c r="B26" s="534"/>
      <c r="C26" s="465"/>
      <c r="D26" s="467"/>
      <c r="E26" s="122" t="s">
        <v>37</v>
      </c>
      <c r="F26" s="123" t="s">
        <v>38</v>
      </c>
      <c r="G26" s="123" t="s">
        <v>37</v>
      </c>
      <c r="H26" s="124" t="s">
        <v>38</v>
      </c>
      <c r="I26" s="5" t="s">
        <v>15</v>
      </c>
      <c r="J26" s="6" t="s">
        <v>16</v>
      </c>
      <c r="K26" s="7" t="s">
        <v>17</v>
      </c>
      <c r="L26" s="5" t="s">
        <v>15</v>
      </c>
      <c r="M26" s="6" t="s">
        <v>16</v>
      </c>
      <c r="N26" s="7" t="s">
        <v>17</v>
      </c>
      <c r="O26" s="5" t="s">
        <v>15</v>
      </c>
      <c r="P26" s="6" t="s">
        <v>16</v>
      </c>
      <c r="Q26" s="7" t="s">
        <v>17</v>
      </c>
      <c r="R26" s="5" t="s">
        <v>15</v>
      </c>
      <c r="S26" s="6" t="s">
        <v>16</v>
      </c>
      <c r="T26" s="7" t="s">
        <v>17</v>
      </c>
    </row>
    <row r="27" spans="1:20" ht="14.25" customHeight="1">
      <c r="A27" s="534"/>
      <c r="B27" s="534"/>
      <c r="C27" s="539" t="s">
        <v>119</v>
      </c>
      <c r="D27" s="540"/>
      <c r="E27" s="128">
        <v>48.7</v>
      </c>
      <c r="F27" s="129">
        <v>65</v>
      </c>
      <c r="G27" s="129"/>
      <c r="H27" s="130"/>
      <c r="I27" s="338"/>
      <c r="J27" s="339">
        <v>5.2999999999999999E-2</v>
      </c>
      <c r="K27" s="340">
        <v>5.8000000000000003E-2</v>
      </c>
      <c r="L27" s="341"/>
      <c r="M27" s="339">
        <v>5.2999999999999999E-2</v>
      </c>
      <c r="N27" s="342">
        <v>5.7000000000000002E-2</v>
      </c>
      <c r="O27" s="338"/>
      <c r="P27" s="339">
        <v>5.2999999999999999E-2</v>
      </c>
      <c r="Q27" s="340">
        <v>5.7000000000000002E-2</v>
      </c>
      <c r="R27" s="338"/>
      <c r="S27" s="342">
        <v>5.2999999999999999E-2</v>
      </c>
      <c r="T27" s="340">
        <v>5.6000000000000001E-2</v>
      </c>
    </row>
    <row r="28" spans="1:20" ht="14.25" customHeight="1">
      <c r="A28" s="534"/>
      <c r="B28" s="534"/>
      <c r="C28" s="529" t="s">
        <v>120</v>
      </c>
      <c r="D28" s="530"/>
      <c r="E28" s="136"/>
      <c r="F28" s="137"/>
      <c r="G28" s="137"/>
      <c r="H28" s="138"/>
      <c r="I28" s="23"/>
      <c r="J28" s="301">
        <v>0.40800000000000053</v>
      </c>
      <c r="K28" s="301">
        <v>9.7000000000000253E-2</v>
      </c>
      <c r="L28" s="301"/>
      <c r="M28" s="301">
        <v>0.40600000000000008</v>
      </c>
      <c r="N28" s="301">
        <v>9.8000000000000032E-2</v>
      </c>
      <c r="O28" s="301"/>
      <c r="P28" s="301">
        <v>0.46200000000000035</v>
      </c>
      <c r="Q28" s="301">
        <v>0.10200000000000004</v>
      </c>
      <c r="R28" s="301"/>
      <c r="S28" s="301">
        <v>0.57199999999999973</v>
      </c>
      <c r="T28" s="301">
        <v>0.19099999999999989</v>
      </c>
    </row>
    <row r="29" spans="1:20" ht="14.25" customHeight="1">
      <c r="A29" s="534"/>
      <c r="B29" s="534"/>
      <c r="C29" s="529" t="s">
        <v>121</v>
      </c>
      <c r="D29" s="530"/>
      <c r="E29" s="136">
        <v>48.7</v>
      </c>
      <c r="F29" s="137">
        <v>65</v>
      </c>
      <c r="G29" s="137"/>
      <c r="H29" s="138"/>
      <c r="I29" s="23"/>
      <c r="J29" s="145">
        <v>0.09</v>
      </c>
      <c r="K29" s="146">
        <v>5.1999999999999998E-2</v>
      </c>
      <c r="L29" s="147"/>
      <c r="M29" s="145">
        <v>8.7999999999999995E-2</v>
      </c>
      <c r="N29" s="148">
        <v>5.1999999999999998E-2</v>
      </c>
      <c r="O29" s="23"/>
      <c r="P29" s="145">
        <v>8.7999999999999995E-2</v>
      </c>
      <c r="Q29" s="146">
        <v>5.0999999999999997E-2</v>
      </c>
      <c r="R29" s="23"/>
      <c r="S29" s="148">
        <v>0.08</v>
      </c>
      <c r="T29" s="146">
        <v>3.1E-2</v>
      </c>
    </row>
    <row r="30" spans="1:20" ht="14.25" customHeight="1">
      <c r="A30" s="534"/>
      <c r="B30" s="534"/>
      <c r="C30" s="529" t="s">
        <v>122</v>
      </c>
      <c r="D30" s="530"/>
      <c r="E30" s="136"/>
      <c r="F30" s="137"/>
      <c r="G30" s="137"/>
      <c r="H30" s="138"/>
      <c r="I30" s="23"/>
      <c r="J30" s="145">
        <v>6.2E-2</v>
      </c>
      <c r="K30" s="146">
        <v>2.3E-2</v>
      </c>
      <c r="L30" s="147"/>
      <c r="M30" s="145">
        <v>5.8999999999999997E-2</v>
      </c>
      <c r="N30" s="148">
        <v>2.3E-2</v>
      </c>
      <c r="O30" s="23"/>
      <c r="P30" s="145">
        <v>6.2E-2</v>
      </c>
      <c r="Q30" s="146">
        <v>2.3E-2</v>
      </c>
      <c r="R30" s="23"/>
      <c r="S30" s="148">
        <v>7.0999999999999994E-2</v>
      </c>
      <c r="T30" s="146">
        <v>2.1999999999999999E-2</v>
      </c>
    </row>
    <row r="31" spans="1:20" ht="14.25" customHeight="1">
      <c r="A31" s="534"/>
      <c r="B31" s="534"/>
      <c r="C31" s="529" t="s">
        <v>123</v>
      </c>
      <c r="D31" s="530"/>
      <c r="E31" s="136"/>
      <c r="F31" s="137"/>
      <c r="G31" s="137"/>
      <c r="H31" s="138"/>
      <c r="I31" s="23"/>
      <c r="J31" s="145">
        <v>4.4999999999999998E-2</v>
      </c>
      <c r="K31" s="146">
        <v>2.5999999999999999E-2</v>
      </c>
      <c r="L31" s="147"/>
      <c r="M31" s="145">
        <v>4.4999999999999998E-2</v>
      </c>
      <c r="N31" s="148">
        <v>2.5999999999999999E-2</v>
      </c>
      <c r="O31" s="23"/>
      <c r="P31" s="145">
        <v>4.3999999999999997E-2</v>
      </c>
      <c r="Q31" s="146">
        <v>2.5999999999999999E-2</v>
      </c>
      <c r="R31" s="23"/>
      <c r="S31" s="148">
        <v>4.8000000000000001E-2</v>
      </c>
      <c r="T31" s="146">
        <v>2.5999999999999999E-2</v>
      </c>
    </row>
    <row r="32" spans="1:20" ht="14.25" customHeight="1">
      <c r="A32" s="534"/>
      <c r="B32" s="534"/>
      <c r="C32" s="529" t="s">
        <v>124</v>
      </c>
      <c r="D32" s="530"/>
      <c r="E32" s="136"/>
      <c r="F32" s="137"/>
      <c r="G32" s="137"/>
      <c r="H32" s="138"/>
      <c r="I32" s="23"/>
      <c r="J32" s="145">
        <v>0.01</v>
      </c>
      <c r="K32" s="146">
        <v>2E-3</v>
      </c>
      <c r="L32" s="147"/>
      <c r="M32" s="145">
        <v>0.01</v>
      </c>
      <c r="N32" s="146">
        <v>2E-3</v>
      </c>
      <c r="O32" s="23"/>
      <c r="P32" s="145">
        <v>0.01</v>
      </c>
      <c r="Q32" s="146">
        <v>2E-3</v>
      </c>
      <c r="R32" s="23"/>
      <c r="S32" s="148">
        <v>1.0999999999999999E-2</v>
      </c>
      <c r="T32" s="146">
        <v>2E-3</v>
      </c>
    </row>
    <row r="33" spans="1:21" ht="14.25" customHeight="1">
      <c r="A33" s="534"/>
      <c r="B33" s="534"/>
      <c r="C33" s="529" t="s">
        <v>125</v>
      </c>
      <c r="D33" s="530"/>
      <c r="E33" s="136"/>
      <c r="F33" s="137"/>
      <c r="G33" s="137"/>
      <c r="H33" s="138"/>
      <c r="I33" s="23"/>
      <c r="J33" s="145">
        <v>0.53600000000000003</v>
      </c>
      <c r="K33" s="146">
        <v>0.38600000000000001</v>
      </c>
      <c r="L33" s="147"/>
      <c r="M33" s="145">
        <v>0.53900000000000003</v>
      </c>
      <c r="N33" s="148">
        <v>0.38500000000000001</v>
      </c>
      <c r="O33" s="23"/>
      <c r="P33" s="145">
        <v>0.55100000000000005</v>
      </c>
      <c r="Q33" s="146">
        <v>0.38400000000000001</v>
      </c>
      <c r="R33" s="23"/>
      <c r="S33" s="148">
        <v>0.55300000000000005</v>
      </c>
      <c r="T33" s="146">
        <v>0.38200000000000001</v>
      </c>
    </row>
    <row r="34" spans="1:21" ht="14.25" customHeight="1">
      <c r="A34" s="534"/>
      <c r="B34" s="534"/>
      <c r="C34" s="529" t="s">
        <v>126</v>
      </c>
      <c r="D34" s="530"/>
      <c r="E34" s="136">
        <v>48.7</v>
      </c>
      <c r="F34" s="137">
        <v>65</v>
      </c>
      <c r="G34" s="137"/>
      <c r="H34" s="138"/>
      <c r="I34" s="23"/>
      <c r="J34" s="145">
        <v>1.4690000000000001</v>
      </c>
      <c r="K34" s="146">
        <v>1.339</v>
      </c>
      <c r="L34" s="147"/>
      <c r="M34" s="145">
        <v>1.464</v>
      </c>
      <c r="N34" s="148">
        <v>1.351</v>
      </c>
      <c r="O34" s="23"/>
      <c r="P34" s="145">
        <v>1.45</v>
      </c>
      <c r="Q34" s="146">
        <v>1.325</v>
      </c>
      <c r="R34" s="23"/>
      <c r="S34" s="148">
        <v>1.4490000000000001</v>
      </c>
      <c r="T34" s="146">
        <v>1.254</v>
      </c>
    </row>
    <row r="35" spans="1:21" ht="14.25" customHeight="1">
      <c r="A35" s="534"/>
      <c r="B35" s="534"/>
      <c r="C35" s="529" t="s">
        <v>127</v>
      </c>
      <c r="D35" s="530"/>
      <c r="E35" s="136">
        <v>48.7</v>
      </c>
      <c r="F35" s="137">
        <v>65</v>
      </c>
      <c r="G35" s="137"/>
      <c r="H35" s="138"/>
      <c r="I35" s="23"/>
      <c r="J35" s="145">
        <v>0.248</v>
      </c>
      <c r="K35" s="146">
        <v>0.13700000000000001</v>
      </c>
      <c r="L35" s="147"/>
      <c r="M35" s="145">
        <v>0.247</v>
      </c>
      <c r="N35" s="148">
        <v>0.13600000000000001</v>
      </c>
      <c r="O35" s="23"/>
      <c r="P35" s="145">
        <v>0.247</v>
      </c>
      <c r="Q35" s="146">
        <v>0.13600000000000001</v>
      </c>
      <c r="R35" s="23"/>
      <c r="S35" s="148">
        <v>0.247</v>
      </c>
      <c r="T35" s="146">
        <v>0.13500000000000001</v>
      </c>
    </row>
    <row r="36" spans="1:21" ht="14.25" customHeight="1">
      <c r="A36" s="534"/>
      <c r="B36" s="534"/>
      <c r="C36" s="529" t="s">
        <v>128</v>
      </c>
      <c r="D36" s="530"/>
      <c r="E36" s="136"/>
      <c r="F36" s="137"/>
      <c r="G36" s="137"/>
      <c r="H36" s="138"/>
      <c r="I36" s="23"/>
      <c r="J36" s="145">
        <v>0.17599999999999999</v>
      </c>
      <c r="K36" s="146">
        <v>0.152</v>
      </c>
      <c r="L36" s="147"/>
      <c r="M36" s="145">
        <v>0.17599999999999999</v>
      </c>
      <c r="N36" s="148">
        <v>0.152</v>
      </c>
      <c r="O36" s="23"/>
      <c r="P36" s="145">
        <v>0.17699999999999999</v>
      </c>
      <c r="Q36" s="146">
        <v>0.151</v>
      </c>
      <c r="R36" s="23"/>
      <c r="S36" s="148">
        <v>0.17699999999999999</v>
      </c>
      <c r="T36" s="146">
        <v>0.15</v>
      </c>
    </row>
    <row r="37" spans="1:21" ht="14.25" customHeight="1">
      <c r="A37" s="534"/>
      <c r="B37" s="534"/>
      <c r="C37" s="529" t="s">
        <v>129</v>
      </c>
      <c r="D37" s="530"/>
      <c r="E37" s="136"/>
      <c r="F37" s="137"/>
      <c r="G37" s="137"/>
      <c r="H37" s="138"/>
      <c r="I37" s="23"/>
      <c r="J37" s="301">
        <v>0.13500000000000018</v>
      </c>
      <c r="K37" s="301">
        <v>9.5000000000000112E-2</v>
      </c>
      <c r="L37" s="301"/>
      <c r="M37" s="301">
        <v>0.13800000000000007</v>
      </c>
      <c r="N37" s="301">
        <v>9.5000000000000112E-2</v>
      </c>
      <c r="O37" s="301"/>
      <c r="P37" s="301">
        <v>0.13599999999999984</v>
      </c>
      <c r="Q37" s="301">
        <v>9.499999999999989E-2</v>
      </c>
      <c r="R37" s="301"/>
      <c r="S37" s="301">
        <v>0.13700000000000007</v>
      </c>
      <c r="T37" s="301">
        <v>9.7999999999999893E-2</v>
      </c>
    </row>
    <row r="38" spans="1:21" ht="14.25" customHeight="1">
      <c r="A38" s="534"/>
      <c r="B38" s="534"/>
      <c r="C38" s="529" t="s">
        <v>130</v>
      </c>
      <c r="D38" s="530"/>
      <c r="E38" s="136">
        <v>48.7</v>
      </c>
      <c r="F38" s="137">
        <v>65</v>
      </c>
      <c r="G38" s="137"/>
      <c r="H38" s="138"/>
      <c r="I38" s="23"/>
      <c r="J38" s="145">
        <v>0.153</v>
      </c>
      <c r="K38" s="146">
        <v>0.13</v>
      </c>
      <c r="L38" s="147"/>
      <c r="M38" s="145">
        <v>0.18099999999999999</v>
      </c>
      <c r="N38" s="148">
        <v>0.14499999999999999</v>
      </c>
      <c r="O38" s="23"/>
      <c r="P38" s="145">
        <v>0.18099999999999999</v>
      </c>
      <c r="Q38" s="146">
        <v>0.13700000000000001</v>
      </c>
      <c r="R38" s="23"/>
      <c r="S38" s="148">
        <v>0.121</v>
      </c>
      <c r="T38" s="146">
        <v>8.4000000000000005E-2</v>
      </c>
    </row>
    <row r="39" spans="1:21" ht="14.25" customHeight="1">
      <c r="A39" s="534"/>
      <c r="B39" s="534"/>
      <c r="C39" s="529" t="s">
        <v>131</v>
      </c>
      <c r="D39" s="530"/>
      <c r="E39" s="136">
        <v>48.7</v>
      </c>
      <c r="F39" s="137">
        <v>65</v>
      </c>
      <c r="G39" s="137"/>
      <c r="H39" s="138"/>
      <c r="I39" s="23"/>
      <c r="J39" s="145">
        <v>1.7889999999999999</v>
      </c>
      <c r="K39" s="146">
        <v>1.4790000000000001</v>
      </c>
      <c r="L39" s="147"/>
      <c r="M39" s="145">
        <v>1.8049999999999999</v>
      </c>
      <c r="N39" s="148">
        <v>1.502</v>
      </c>
      <c r="O39" s="23"/>
      <c r="P39" s="145">
        <v>1.798</v>
      </c>
      <c r="Q39" s="146">
        <v>1.482</v>
      </c>
      <c r="R39" s="23"/>
      <c r="S39" s="148">
        <v>1.794</v>
      </c>
      <c r="T39" s="146">
        <v>1.4430000000000001</v>
      </c>
    </row>
    <row r="40" spans="1:21" ht="14.25" customHeight="1">
      <c r="A40" s="534"/>
      <c r="B40" s="534"/>
      <c r="C40" s="529" t="s">
        <v>132</v>
      </c>
      <c r="D40" s="530"/>
      <c r="E40" s="136"/>
      <c r="F40" s="137"/>
      <c r="G40" s="137"/>
      <c r="H40" s="138"/>
      <c r="I40" s="23"/>
      <c r="J40" s="145">
        <v>0.115</v>
      </c>
      <c r="K40" s="146">
        <v>0.127</v>
      </c>
      <c r="L40" s="147"/>
      <c r="M40" s="145">
        <v>0.114</v>
      </c>
      <c r="N40" s="148">
        <v>0.126</v>
      </c>
      <c r="O40" s="23"/>
      <c r="P40" s="145">
        <v>0.115</v>
      </c>
      <c r="Q40" s="146">
        <v>0.125</v>
      </c>
      <c r="R40" s="23"/>
      <c r="S40" s="148">
        <v>0.12</v>
      </c>
      <c r="T40" s="146">
        <v>0.126</v>
      </c>
    </row>
    <row r="41" spans="1:21" ht="14.25" customHeight="1">
      <c r="A41" s="534"/>
      <c r="B41" s="534"/>
      <c r="C41" s="531"/>
      <c r="D41" s="532"/>
      <c r="E41" s="150"/>
      <c r="F41" s="151"/>
      <c r="G41" s="151"/>
      <c r="H41" s="152"/>
      <c r="I41" s="283"/>
      <c r="J41" s="151"/>
      <c r="K41" s="184"/>
      <c r="L41" s="150"/>
      <c r="M41" s="151"/>
      <c r="N41" s="152"/>
      <c r="O41" s="283"/>
      <c r="P41" s="151"/>
      <c r="Q41" s="184"/>
      <c r="R41" s="283"/>
      <c r="S41" s="152"/>
      <c r="T41" s="184"/>
      <c r="U41" s="1"/>
    </row>
    <row r="42" spans="1:21" ht="14.25" customHeight="1">
      <c r="A42" s="534"/>
      <c r="B42" s="534"/>
      <c r="C42" s="531"/>
      <c r="D42" s="532"/>
      <c r="E42" s="150"/>
      <c r="F42" s="151"/>
      <c r="G42" s="151"/>
      <c r="H42" s="152"/>
      <c r="I42" s="283"/>
      <c r="J42" s="151"/>
      <c r="K42" s="184"/>
      <c r="L42" s="150"/>
      <c r="M42" s="151"/>
      <c r="N42" s="152"/>
      <c r="O42" s="283"/>
      <c r="P42" s="151"/>
      <c r="Q42" s="184"/>
      <c r="R42" s="283"/>
      <c r="S42" s="152"/>
      <c r="T42" s="184"/>
    </row>
    <row r="43" spans="1:21" ht="14.25" customHeight="1">
      <c r="A43" s="534"/>
      <c r="B43" s="534"/>
      <c r="C43" s="531"/>
      <c r="D43" s="532"/>
      <c r="E43" s="150"/>
      <c r="F43" s="151"/>
      <c r="G43" s="151"/>
      <c r="H43" s="152"/>
      <c r="I43" s="283"/>
      <c r="J43" s="151"/>
      <c r="K43" s="184"/>
      <c r="L43" s="150"/>
      <c r="M43" s="151"/>
      <c r="N43" s="152"/>
      <c r="O43" s="283"/>
      <c r="P43" s="151"/>
      <c r="Q43" s="184"/>
      <c r="R43" s="283"/>
      <c r="S43" s="152"/>
      <c r="T43" s="184"/>
    </row>
    <row r="44" spans="1:21" ht="14.25" customHeight="1">
      <c r="A44" s="534"/>
      <c r="B44" s="534"/>
      <c r="C44" s="518"/>
      <c r="D44" s="519"/>
      <c r="E44" s="150"/>
      <c r="F44" s="151"/>
      <c r="G44" s="151"/>
      <c r="H44" s="152"/>
      <c r="I44" s="283"/>
      <c r="J44" s="151"/>
      <c r="K44" s="184"/>
      <c r="L44" s="150"/>
      <c r="M44" s="151"/>
      <c r="N44" s="152"/>
      <c r="O44" s="283"/>
      <c r="P44" s="151"/>
      <c r="Q44" s="184"/>
      <c r="R44" s="283"/>
      <c r="S44" s="152"/>
      <c r="T44" s="184"/>
    </row>
    <row r="45" spans="1:21" ht="14.25" customHeight="1">
      <c r="A45" s="534"/>
      <c r="B45" s="534"/>
      <c r="C45" s="518"/>
      <c r="D45" s="519"/>
      <c r="E45" s="150"/>
      <c r="F45" s="151"/>
      <c r="G45" s="151"/>
      <c r="H45" s="152"/>
      <c r="I45" s="283"/>
      <c r="J45" s="151"/>
      <c r="K45" s="184"/>
      <c r="L45" s="150"/>
      <c r="M45" s="151"/>
      <c r="N45" s="152"/>
      <c r="O45" s="283"/>
      <c r="P45" s="151"/>
      <c r="Q45" s="184"/>
      <c r="R45" s="283"/>
      <c r="S45" s="152"/>
      <c r="T45" s="184"/>
    </row>
    <row r="46" spans="1:21" ht="14.25" customHeight="1">
      <c r="A46" s="534"/>
      <c r="B46" s="534"/>
      <c r="C46" s="518"/>
      <c r="D46" s="519"/>
      <c r="E46" s="150"/>
      <c r="F46" s="151"/>
      <c r="G46" s="151"/>
      <c r="H46" s="152"/>
      <c r="I46" s="283"/>
      <c r="J46" s="151"/>
      <c r="K46" s="184"/>
      <c r="L46" s="150"/>
      <c r="M46" s="151"/>
      <c r="N46" s="152"/>
      <c r="O46" s="283"/>
      <c r="P46" s="151"/>
      <c r="Q46" s="184"/>
      <c r="R46" s="283"/>
      <c r="S46" s="152"/>
      <c r="T46" s="184"/>
    </row>
    <row r="47" spans="1:21" ht="14.25" customHeight="1">
      <c r="A47" s="534"/>
      <c r="B47" s="534"/>
      <c r="C47" s="518"/>
      <c r="D47" s="519"/>
      <c r="E47" s="150"/>
      <c r="F47" s="151"/>
      <c r="G47" s="151"/>
      <c r="H47" s="152"/>
      <c r="I47" s="283"/>
      <c r="J47" s="151"/>
      <c r="K47" s="184"/>
      <c r="L47" s="150"/>
      <c r="M47" s="151"/>
      <c r="N47" s="152"/>
      <c r="O47" s="283"/>
      <c r="P47" s="151"/>
      <c r="Q47" s="184"/>
      <c r="R47" s="283"/>
      <c r="S47" s="152"/>
      <c r="T47" s="184"/>
    </row>
    <row r="48" spans="1:21" ht="14.25" customHeight="1">
      <c r="A48" s="534"/>
      <c r="B48" s="534"/>
      <c r="C48" s="518"/>
      <c r="D48" s="519"/>
      <c r="E48" s="150"/>
      <c r="F48" s="151"/>
      <c r="G48" s="151"/>
      <c r="H48" s="152"/>
      <c r="I48" s="283"/>
      <c r="J48" s="151"/>
      <c r="K48" s="184"/>
      <c r="L48" s="150"/>
      <c r="M48" s="151"/>
      <c r="N48" s="152"/>
      <c r="O48" s="283"/>
      <c r="P48" s="151"/>
      <c r="Q48" s="184"/>
      <c r="R48" s="283"/>
      <c r="S48" s="152"/>
      <c r="T48" s="184"/>
    </row>
    <row r="49" spans="1:23" ht="14.25" customHeight="1">
      <c r="A49" s="534"/>
      <c r="B49" s="534"/>
      <c r="C49" s="518"/>
      <c r="D49" s="519"/>
      <c r="E49" s="150"/>
      <c r="F49" s="151"/>
      <c r="G49" s="151"/>
      <c r="H49" s="152"/>
      <c r="I49" s="283"/>
      <c r="J49" s="151"/>
      <c r="K49" s="184"/>
      <c r="L49" s="150"/>
      <c r="M49" s="151"/>
      <c r="N49" s="152"/>
      <c r="O49" s="283"/>
      <c r="P49" s="151"/>
      <c r="Q49" s="184"/>
      <c r="R49" s="283"/>
      <c r="S49" s="152"/>
      <c r="T49" s="184"/>
    </row>
    <row r="50" spans="1:23" ht="14.25" customHeight="1">
      <c r="A50" s="534"/>
      <c r="B50" s="534"/>
      <c r="C50" s="518"/>
      <c r="D50" s="519"/>
      <c r="E50" s="150"/>
      <c r="F50" s="151"/>
      <c r="G50" s="151"/>
      <c r="H50" s="152"/>
      <c r="I50" s="283"/>
      <c r="J50" s="151"/>
      <c r="K50" s="184"/>
      <c r="L50" s="150"/>
      <c r="M50" s="151"/>
      <c r="N50" s="152"/>
      <c r="O50" s="283"/>
      <c r="P50" s="151"/>
      <c r="Q50" s="184"/>
      <c r="R50" s="283"/>
      <c r="S50" s="152"/>
      <c r="T50" s="184"/>
    </row>
    <row r="51" spans="1:23" ht="14.25" customHeight="1">
      <c r="A51" s="534"/>
      <c r="B51" s="534"/>
      <c r="C51" s="518"/>
      <c r="D51" s="519"/>
      <c r="E51" s="150"/>
      <c r="F51" s="151"/>
      <c r="G51" s="151"/>
      <c r="H51" s="152"/>
      <c r="I51" s="283"/>
      <c r="J51" s="151"/>
      <c r="K51" s="184"/>
      <c r="L51" s="150"/>
      <c r="M51" s="151"/>
      <c r="N51" s="152"/>
      <c r="O51" s="283"/>
      <c r="P51" s="151"/>
      <c r="Q51" s="184"/>
      <c r="R51" s="283"/>
      <c r="S51" s="152"/>
      <c r="T51" s="184"/>
    </row>
    <row r="52" spans="1:23" ht="14.25" customHeight="1" thickBot="1">
      <c r="A52" s="534"/>
      <c r="B52" s="534"/>
      <c r="C52" s="518"/>
      <c r="D52" s="519"/>
      <c r="E52" s="343"/>
      <c r="F52" s="344"/>
      <c r="G52" s="123"/>
      <c r="H52" s="158"/>
      <c r="I52" s="284"/>
      <c r="J52" s="344"/>
      <c r="K52" s="377"/>
      <c r="L52" s="343"/>
      <c r="M52" s="344"/>
      <c r="N52" s="378"/>
      <c r="O52" s="284"/>
      <c r="P52" s="344"/>
      <c r="Q52" s="377"/>
      <c r="R52" s="284"/>
      <c r="S52" s="378"/>
      <c r="T52" s="377"/>
    </row>
    <row r="53" spans="1:23" ht="14.25" customHeight="1">
      <c r="A53" s="561"/>
      <c r="B53" s="164"/>
      <c r="C53" s="17"/>
      <c r="D53" s="55"/>
      <c r="E53" s="165" t="s">
        <v>50</v>
      </c>
      <c r="F53" s="166">
        <f>IF(K58&gt;0,SQRT((1-K58^2)/K58^2),)</f>
        <v>0</v>
      </c>
      <c r="G53" s="167"/>
      <c r="H53" s="168"/>
      <c r="I53" s="164"/>
      <c r="J53" s="166"/>
      <c r="K53" s="169"/>
      <c r="L53" s="165" t="s">
        <v>50</v>
      </c>
      <c r="M53" s="166">
        <f>IF(I58&gt;0,SQRT((1-I58^2)/I58^2),)</f>
        <v>0</v>
      </c>
      <c r="N53" s="170"/>
      <c r="O53" s="165"/>
      <c r="P53" s="166"/>
      <c r="Q53" s="169"/>
      <c r="R53" s="165"/>
      <c r="S53" s="170"/>
      <c r="T53" s="169"/>
    </row>
    <row r="54" spans="1:23" ht="14.25" customHeight="1" thickBot="1">
      <c r="A54" s="561"/>
      <c r="B54" s="171"/>
      <c r="C54" s="172"/>
      <c r="D54" s="173"/>
      <c r="E54" s="5" t="s">
        <v>50</v>
      </c>
      <c r="F54" s="123">
        <f>IF(K59&gt;0,SQRT((1-K59^2)/K59^2),)</f>
        <v>0</v>
      </c>
      <c r="G54" s="174"/>
      <c r="H54" s="175"/>
      <c r="I54" s="171"/>
      <c r="J54" s="123"/>
      <c r="K54" s="158"/>
      <c r="L54" s="122" t="s">
        <v>50</v>
      </c>
      <c r="M54" s="123">
        <f>IF(I59&gt;0,SQRT((1-I59^2)/I59^2),)</f>
        <v>0</v>
      </c>
      <c r="N54" s="124"/>
      <c r="O54" s="122"/>
      <c r="P54" s="123"/>
      <c r="Q54" s="158"/>
      <c r="R54" s="122"/>
      <c r="S54" s="124"/>
      <c r="T54" s="158"/>
      <c r="V54" s="177"/>
    </row>
    <row r="55" spans="1:23" ht="14.25" customHeight="1">
      <c r="A55" s="534"/>
      <c r="B55" s="480" t="s">
        <v>51</v>
      </c>
      <c r="C55" s="520"/>
      <c r="D55" s="178" t="s">
        <v>30</v>
      </c>
      <c r="E55" s="522"/>
      <c r="F55" s="523"/>
      <c r="G55" s="523"/>
      <c r="H55" s="524"/>
      <c r="I55" s="13"/>
      <c r="J55" s="14"/>
      <c r="K55" s="15"/>
      <c r="L55" s="16"/>
      <c r="M55" s="14"/>
      <c r="N55" s="17"/>
      <c r="O55" s="13"/>
      <c r="P55" s="14"/>
      <c r="Q55" s="15"/>
      <c r="R55" s="13"/>
      <c r="S55" s="17"/>
      <c r="T55" s="15"/>
    </row>
    <row r="56" spans="1:23" ht="14.25" customHeight="1">
      <c r="A56" s="534"/>
      <c r="B56" s="480"/>
      <c r="C56" s="520"/>
      <c r="D56" s="184" t="s">
        <v>31</v>
      </c>
      <c r="E56" s="518"/>
      <c r="F56" s="525"/>
      <c r="G56" s="525"/>
      <c r="H56" s="519"/>
      <c r="I56" s="23"/>
      <c r="J56" s="145">
        <v>35</v>
      </c>
      <c r="K56" s="146"/>
      <c r="L56" s="147"/>
      <c r="M56" s="145">
        <v>35</v>
      </c>
      <c r="N56" s="148"/>
      <c r="O56" s="23"/>
      <c r="P56" s="145">
        <v>35</v>
      </c>
      <c r="Q56" s="146"/>
      <c r="R56" s="23"/>
      <c r="S56" s="148">
        <v>35</v>
      </c>
      <c r="T56" s="146"/>
    </row>
    <row r="57" spans="1:23" ht="14.25" customHeight="1" thickBot="1">
      <c r="A57" s="534"/>
      <c r="B57" s="465"/>
      <c r="C57" s="521"/>
      <c r="D57" s="158" t="s">
        <v>32</v>
      </c>
      <c r="E57" s="526"/>
      <c r="F57" s="527"/>
      <c r="G57" s="527"/>
      <c r="H57" s="528"/>
      <c r="I57" s="237"/>
      <c r="J57" s="410" t="s">
        <v>109</v>
      </c>
      <c r="K57" s="411"/>
      <c r="L57" s="412"/>
      <c r="M57" s="410" t="s">
        <v>109</v>
      </c>
      <c r="N57" s="413"/>
      <c r="O57" s="414"/>
      <c r="P57" s="410" t="s">
        <v>109</v>
      </c>
      <c r="Q57" s="411"/>
      <c r="R57" s="414"/>
      <c r="S57" s="410" t="s">
        <v>109</v>
      </c>
      <c r="T57" s="234"/>
    </row>
    <row r="58" spans="1:23" ht="14.25" customHeight="1" thickBot="1">
      <c r="A58" s="534"/>
      <c r="B58" s="503" t="s">
        <v>54</v>
      </c>
      <c r="C58" s="504"/>
      <c r="D58" s="505"/>
      <c r="E58" s="512" t="s">
        <v>55</v>
      </c>
      <c r="F58" s="513"/>
      <c r="G58" s="513"/>
      <c r="H58" s="513"/>
      <c r="I58" s="191"/>
      <c r="J58" s="299"/>
      <c r="K58" s="300"/>
      <c r="L58" s="191"/>
      <c r="M58" s="299"/>
      <c r="N58" s="300"/>
      <c r="O58" s="191"/>
      <c r="P58" s="299"/>
      <c r="Q58" s="300"/>
      <c r="R58" s="191"/>
      <c r="S58" s="299"/>
      <c r="T58" s="193"/>
    </row>
    <row r="59" spans="1:23" ht="14.25" customHeight="1">
      <c r="A59" s="534"/>
      <c r="B59" s="506"/>
      <c r="C59" s="507"/>
      <c r="D59" s="508"/>
      <c r="E59" s="514" t="s">
        <v>56</v>
      </c>
      <c r="F59" s="515"/>
      <c r="G59" s="515"/>
      <c r="H59" s="515"/>
      <c r="I59" s="305"/>
      <c r="J59" s="299"/>
      <c r="K59" s="304"/>
      <c r="L59" s="305"/>
      <c r="M59" s="299"/>
      <c r="N59" s="304"/>
      <c r="O59" s="305"/>
      <c r="P59" s="299"/>
      <c r="Q59" s="304"/>
      <c r="R59" s="305"/>
      <c r="S59" s="299"/>
      <c r="T59" s="302"/>
    </row>
    <row r="60" spans="1:23" ht="14.25" customHeight="1">
      <c r="A60" s="534"/>
      <c r="B60" s="506"/>
      <c r="C60" s="507"/>
      <c r="D60" s="508"/>
      <c r="E60" s="516" t="s">
        <v>28</v>
      </c>
      <c r="F60" s="517"/>
      <c r="G60" s="517"/>
      <c r="H60" s="517"/>
      <c r="I60" s="493"/>
      <c r="J60" s="494"/>
      <c r="K60" s="495"/>
      <c r="L60" s="493"/>
      <c r="M60" s="494"/>
      <c r="N60" s="495"/>
      <c r="O60" s="493"/>
      <c r="P60" s="494"/>
      <c r="Q60" s="495"/>
      <c r="R60" s="493"/>
      <c r="S60" s="494"/>
      <c r="T60" s="496"/>
    </row>
    <row r="61" spans="1:23" ht="14.25" customHeight="1" thickBot="1">
      <c r="A61" s="534"/>
      <c r="B61" s="509"/>
      <c r="C61" s="510"/>
      <c r="D61" s="511"/>
      <c r="E61" s="497" t="s">
        <v>28</v>
      </c>
      <c r="F61" s="498"/>
      <c r="G61" s="498"/>
      <c r="H61" s="498"/>
      <c r="I61" s="499"/>
      <c r="J61" s="500"/>
      <c r="K61" s="501"/>
      <c r="L61" s="499"/>
      <c r="M61" s="500"/>
      <c r="N61" s="501"/>
      <c r="O61" s="499"/>
      <c r="P61" s="500"/>
      <c r="Q61" s="501"/>
      <c r="R61" s="499"/>
      <c r="S61" s="500"/>
      <c r="T61" s="502"/>
      <c r="W61" s="197"/>
    </row>
    <row r="62" spans="1:23" ht="14.25" customHeight="1">
      <c r="A62" s="534"/>
      <c r="B62" s="477" t="s">
        <v>57</v>
      </c>
      <c r="C62" s="478"/>
      <c r="D62" s="479"/>
      <c r="E62" s="483" t="s">
        <v>58</v>
      </c>
      <c r="F62" s="484"/>
      <c r="G62" s="484"/>
      <c r="H62" s="485"/>
      <c r="I62" s="201">
        <f>ROUND((V8^2+W8^2)*[2]АРЭС!$F$8/[2]АРЭС!$C$8^2,4)</f>
        <v>2.3E-3</v>
      </c>
      <c r="J62" s="415" t="s">
        <v>59</v>
      </c>
      <c r="K62" s="416">
        <f>ROUND((V8^2+W8^2)*[2]АРЭС!$I$8/([2]АРЭС!$C$8*100),4)</f>
        <v>7.4399999999999994E-2</v>
      </c>
      <c r="L62" s="417">
        <f>ROUND((X8^2+Y8^2)*[2]АРЭС!$F$8/[2]АРЭС!$C$8^2,4)</f>
        <v>2.3E-3</v>
      </c>
      <c r="M62" s="415" t="s">
        <v>59</v>
      </c>
      <c r="N62" s="416">
        <f>ROUND((X8^2+Y8^2)*[2]АРЭС!$I$8/([2]АРЭС!$C$8*100),4)</f>
        <v>7.4399999999999994E-2</v>
      </c>
      <c r="O62" s="417">
        <f>ROUND((Z8^2+AA8^2)*[2]АРЭС!$F$8/[2]АРЭС!$C$8^2,4)</f>
        <v>2.3E-3</v>
      </c>
      <c r="P62" s="415" t="s">
        <v>59</v>
      </c>
      <c r="Q62" s="416">
        <f>ROUND((Z8^2+AA8^2)*[2]АРЭС!$I$8/([2]АРЭС!$C$8*100),4)</f>
        <v>7.5800000000000006E-2</v>
      </c>
      <c r="R62" s="417">
        <f>ROUND((AB8^2+AC8^2)*[2]АРЭС!$F$8/[2]АРЭС!$C$8^2,4)</f>
        <v>2.5000000000000001E-3</v>
      </c>
      <c r="S62" s="415" t="s">
        <v>59</v>
      </c>
      <c r="T62" s="416">
        <f>ROUND((AB8^2+AC8^2)*[2]АРЭС!$I$8/([2]АРЭС!$C$8*100),4)</f>
        <v>0.08</v>
      </c>
    </row>
    <row r="63" spans="1:23" ht="14.25" customHeight="1">
      <c r="A63" s="534"/>
      <c r="B63" s="480"/>
      <c r="C63" s="481"/>
      <c r="D63" s="482"/>
      <c r="E63" s="486" t="s">
        <v>58</v>
      </c>
      <c r="F63" s="487"/>
      <c r="G63" s="487"/>
      <c r="H63" s="488"/>
      <c r="I63" s="201">
        <f>ROUND((V12^2+W12^2)*[2]АРЭС!$F$9/[2]АРЭС!$C$9^2,4)</f>
        <v>2.3E-3</v>
      </c>
      <c r="J63" s="415" t="s">
        <v>59</v>
      </c>
      <c r="K63" s="416">
        <f>ROUND((V12^2+W12^2)*[2]АРЭС!$I$9/([2]АРЭС!$C$9*100),4)</f>
        <v>7.6499999999999999E-2</v>
      </c>
      <c r="L63" s="417">
        <f>ROUND((X12^2+Y12^2)*[2]АРЭС!$F$9/[2]АРЭС!$C$9^2,4)</f>
        <v>2.3999999999999998E-3</v>
      </c>
      <c r="M63" s="415" t="s">
        <v>59</v>
      </c>
      <c r="N63" s="416">
        <f>ROUND((X12^2+Y12^2)*[2]АРЭС!$I$9/([2]АРЭС!$C$9*100),4)</f>
        <v>7.9200000000000007E-2</v>
      </c>
      <c r="O63" s="417">
        <f>ROUND((Z12^2+AA12^2)*[2]АРЭС!$F$9/[2]АРЭС!$C$9^2,4)</f>
        <v>2.3999999999999998E-3</v>
      </c>
      <c r="P63" s="415" t="s">
        <v>59</v>
      </c>
      <c r="Q63" s="416">
        <f>ROUND((Z12^2+AA12^2)*[2]АРЭС!$I$9/([2]АРЭС!$C$9*100),4)</f>
        <v>7.8100000000000003E-2</v>
      </c>
      <c r="R63" s="417">
        <f>ROUND((AB12^2+AC12^2)*[2]АРЭС!$F$9/[2]АРЭС!$C$9^2,4)</f>
        <v>2.3E-3</v>
      </c>
      <c r="S63" s="415" t="s">
        <v>59</v>
      </c>
      <c r="T63" s="416">
        <f>ROUND((AB12^2+AC12^2)*[2]АРЭС!$I$9/([2]АРЭС!$C$9*100),4)</f>
        <v>7.3499999999999996E-2</v>
      </c>
    </row>
    <row r="64" spans="1:23" ht="14.25" customHeight="1">
      <c r="A64" s="534"/>
      <c r="B64" s="480"/>
      <c r="C64" s="481"/>
      <c r="D64" s="482"/>
      <c r="E64" s="486" t="s">
        <v>58</v>
      </c>
      <c r="F64" s="487"/>
      <c r="G64" s="487"/>
      <c r="H64" s="488"/>
      <c r="I64" s="105"/>
      <c r="J64" s="204" t="s">
        <v>59</v>
      </c>
      <c r="K64" s="74"/>
      <c r="L64" s="105"/>
      <c r="M64" s="204" t="s">
        <v>59</v>
      </c>
      <c r="N64" s="74"/>
      <c r="O64" s="105"/>
      <c r="P64" s="204" t="s">
        <v>59</v>
      </c>
      <c r="Q64" s="74"/>
      <c r="R64" s="105"/>
      <c r="S64" s="204" t="s">
        <v>59</v>
      </c>
      <c r="T64" s="74"/>
    </row>
    <row r="65" spans="1:20" ht="14.25" customHeight="1" thickBot="1">
      <c r="A65" s="534"/>
      <c r="B65" s="480"/>
      <c r="C65" s="481"/>
      <c r="D65" s="482"/>
      <c r="E65" s="489" t="s">
        <v>58</v>
      </c>
      <c r="F65" s="490"/>
      <c r="G65" s="490"/>
      <c r="H65" s="491"/>
      <c r="I65" s="113"/>
      <c r="J65" s="205" t="s">
        <v>59</v>
      </c>
      <c r="K65" s="61"/>
      <c r="L65" s="113"/>
      <c r="M65" s="205" t="s">
        <v>59</v>
      </c>
      <c r="N65" s="61"/>
      <c r="O65" s="113"/>
      <c r="P65" s="205" t="s">
        <v>59</v>
      </c>
      <c r="Q65" s="61"/>
      <c r="R65" s="113"/>
      <c r="S65" s="205" t="s">
        <v>59</v>
      </c>
      <c r="T65" s="61"/>
    </row>
    <row r="66" spans="1:20" ht="14.25" customHeight="1">
      <c r="A66" s="561"/>
      <c r="B66" s="206"/>
      <c r="C66" s="207"/>
      <c r="D66" s="208"/>
      <c r="E66" s="209"/>
      <c r="F66" s="492" t="s">
        <v>60</v>
      </c>
      <c r="G66" s="492"/>
      <c r="H66" s="210"/>
      <c r="I66" s="211">
        <f>I62+V8+V7+H6</f>
        <v>2.7002999999999999</v>
      </c>
      <c r="J66" s="212" t="s">
        <v>59</v>
      </c>
      <c r="K66" s="213">
        <f>K62+W8+W7+H7</f>
        <v>2.2254</v>
      </c>
      <c r="L66" s="211">
        <f>L62+X8+X7+H6</f>
        <v>2.6913</v>
      </c>
      <c r="M66" s="212" t="s">
        <v>59</v>
      </c>
      <c r="N66" s="214">
        <f>N62+Y8+Y7+H7</f>
        <v>2.2364000000000002</v>
      </c>
      <c r="O66" s="215">
        <f>O62+Z8+Z7+H6</f>
        <v>2.7473000000000001</v>
      </c>
      <c r="P66" s="212" t="s">
        <v>59</v>
      </c>
      <c r="Q66" s="213">
        <f>Q62+AA8+AA7+H7</f>
        <v>2.2138</v>
      </c>
      <c r="R66" s="211">
        <f>R62+AB8+AB7+H6</f>
        <v>2.8645</v>
      </c>
      <c r="S66" s="212" t="s">
        <v>59</v>
      </c>
      <c r="T66" s="214">
        <f>T62+AC8+AC7+H7</f>
        <v>2.2120000000000002</v>
      </c>
    </row>
    <row r="67" spans="1:20" ht="14.25" customHeight="1">
      <c r="A67" s="561"/>
      <c r="B67" s="216"/>
      <c r="C67" s="217"/>
      <c r="D67" s="218"/>
      <c r="E67" s="219"/>
      <c r="F67" s="462" t="s">
        <v>61</v>
      </c>
      <c r="G67" s="462"/>
      <c r="H67" s="220"/>
      <c r="I67" s="221">
        <f>I63+V12+V11+H10</f>
        <v>2.6433</v>
      </c>
      <c r="J67" s="204" t="s">
        <v>59</v>
      </c>
      <c r="K67" s="221">
        <f>K63+W12+W11+H11</f>
        <v>2.3645</v>
      </c>
      <c r="L67" s="222">
        <f>L63+X12+X11+H10</f>
        <v>2.6884000000000001</v>
      </c>
      <c r="M67" s="204" t="s">
        <v>59</v>
      </c>
      <c r="N67" s="223">
        <f>N63+Y12+Y11+H11</f>
        <v>2.4032000000000004</v>
      </c>
      <c r="O67" s="221">
        <f>O63+Z12+Z11+H10</f>
        <v>2.6814</v>
      </c>
      <c r="P67" s="204" t="s">
        <v>59</v>
      </c>
      <c r="Q67" s="221">
        <f>Q63+AA12+AA11+H11</f>
        <v>2.3721000000000001</v>
      </c>
      <c r="R67" s="222">
        <f>R63+AB12+AB11+H10</f>
        <v>2.6233</v>
      </c>
      <c r="S67" s="204" t="s">
        <v>59</v>
      </c>
      <c r="T67" s="223">
        <f>T63+AC12+AC11+H11</f>
        <v>2.2775000000000003</v>
      </c>
    </row>
    <row r="68" spans="1:20" ht="14.25" customHeight="1">
      <c r="A68" s="561"/>
      <c r="B68" s="216"/>
      <c r="C68" s="217"/>
      <c r="D68" s="218"/>
      <c r="E68" s="219"/>
      <c r="F68" s="463" t="s">
        <v>62</v>
      </c>
      <c r="G68" s="463"/>
      <c r="H68" s="220"/>
      <c r="I68" s="106"/>
      <c r="J68" s="204" t="s">
        <v>59</v>
      </c>
      <c r="K68" s="106"/>
      <c r="L68" s="105"/>
      <c r="M68" s="204" t="s">
        <v>59</v>
      </c>
      <c r="N68" s="74"/>
      <c r="O68" s="106"/>
      <c r="P68" s="204" t="s">
        <v>59</v>
      </c>
      <c r="Q68" s="106"/>
      <c r="R68" s="105"/>
      <c r="S68" s="204" t="s">
        <v>59</v>
      </c>
      <c r="T68" s="74"/>
    </row>
    <row r="69" spans="1:20" ht="14.25" customHeight="1" thickBot="1">
      <c r="A69" s="561"/>
      <c r="B69" s="224"/>
      <c r="C69" s="225"/>
      <c r="D69" s="226"/>
      <c r="E69" s="227"/>
      <c r="F69" s="464" t="s">
        <v>63</v>
      </c>
      <c r="G69" s="464"/>
      <c r="H69" s="228"/>
      <c r="I69" s="225"/>
      <c r="J69" s="229" t="s">
        <v>59</v>
      </c>
      <c r="K69" s="225"/>
      <c r="L69" s="224"/>
      <c r="M69" s="229" t="s">
        <v>59</v>
      </c>
      <c r="N69" s="226"/>
      <c r="O69" s="225"/>
      <c r="P69" s="229" t="s">
        <v>59</v>
      </c>
      <c r="Q69" s="225"/>
      <c r="R69" s="224"/>
      <c r="S69" s="229" t="s">
        <v>59</v>
      </c>
      <c r="T69" s="226"/>
    </row>
    <row r="70" spans="1:20" ht="14.25" customHeight="1" thickBot="1">
      <c r="A70" s="534"/>
      <c r="B70" s="465"/>
      <c r="C70" s="466"/>
      <c r="D70" s="467"/>
      <c r="E70" s="468" t="s">
        <v>64</v>
      </c>
      <c r="F70" s="469"/>
      <c r="G70" s="469"/>
      <c r="H70" s="470"/>
      <c r="I70" s="230">
        <f>I66+I67</f>
        <v>5.3436000000000003</v>
      </c>
      <c r="J70" s="231" t="s">
        <v>59</v>
      </c>
      <c r="K70" s="232">
        <f>K66+K67</f>
        <v>4.5899000000000001</v>
      </c>
      <c r="L70" s="230">
        <f>L66+L67</f>
        <v>5.3796999999999997</v>
      </c>
      <c r="M70" s="231" t="s">
        <v>59</v>
      </c>
      <c r="N70" s="232">
        <f>N66+N67</f>
        <v>4.6396000000000006</v>
      </c>
      <c r="O70" s="230">
        <f>O66+O67</f>
        <v>5.4287000000000001</v>
      </c>
      <c r="P70" s="231" t="s">
        <v>59</v>
      </c>
      <c r="Q70" s="232">
        <f>Q66+Q67</f>
        <v>4.5859000000000005</v>
      </c>
      <c r="R70" s="230">
        <f>R66+R67</f>
        <v>5.4878</v>
      </c>
      <c r="S70" s="231" t="s">
        <v>59</v>
      </c>
      <c r="T70" s="232">
        <f>T66+T67</f>
        <v>4.4895000000000005</v>
      </c>
    </row>
    <row r="71" spans="1:20" ht="14.25" customHeight="1" thickBot="1">
      <c r="A71" s="534"/>
      <c r="B71" s="471" t="s">
        <v>65</v>
      </c>
      <c r="C71" s="472"/>
      <c r="D71" s="473"/>
      <c r="E71" s="474" t="str">
        <f>[3]РОЗОВАЯ1!E71</f>
        <v>Секисова М.К.</v>
      </c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6"/>
    </row>
    <row r="72" spans="1:20" ht="14.25" customHeight="1" thickBot="1">
      <c r="A72" s="558"/>
      <c r="B72" s="459" t="s">
        <v>67</v>
      </c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1"/>
    </row>
    <row r="74" spans="1:20" ht="15">
      <c r="B74" t="s">
        <v>68</v>
      </c>
      <c r="P74" t="s">
        <v>69</v>
      </c>
      <c r="R74" s="352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E74"/>
  <sheetViews>
    <sheetView zoomScaleNormal="100" workbookViewId="0">
      <selection activeCell="C28" sqref="C28:D37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15" width="5.42578125" customWidth="1"/>
    <col min="16" max="16" width="6.28515625" customWidth="1"/>
    <col min="17" max="17" width="7" customWidth="1"/>
    <col min="18" max="20" width="6.28515625" customWidth="1"/>
    <col min="21" max="29" width="0" hidden="1" customWidth="1"/>
  </cols>
  <sheetData>
    <row r="1" spans="1:31" ht="14.25" customHeight="1">
      <c r="A1" s="559" t="s">
        <v>117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</row>
    <row r="2" spans="1:31" ht="14.25" customHeight="1" thickBot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</row>
    <row r="3" spans="1:31" ht="14.25" customHeight="1" thickBot="1">
      <c r="A3" s="533" t="s">
        <v>1</v>
      </c>
      <c r="B3" s="477"/>
      <c r="C3" s="478"/>
      <c r="D3" s="479"/>
      <c r="E3" s="477" t="s">
        <v>2</v>
      </c>
      <c r="F3" s="479"/>
      <c r="G3" s="478" t="s">
        <v>3</v>
      </c>
      <c r="H3" s="479"/>
      <c r="I3" s="562" t="s">
        <v>4</v>
      </c>
      <c r="J3" s="563"/>
      <c r="K3" s="564"/>
      <c r="L3" s="562" t="s">
        <v>5</v>
      </c>
      <c r="M3" s="563"/>
      <c r="N3" s="564"/>
      <c r="O3" s="562" t="s">
        <v>6</v>
      </c>
      <c r="P3" s="563"/>
      <c r="Q3" s="564"/>
      <c r="R3" s="562" t="s">
        <v>7</v>
      </c>
      <c r="S3" s="563"/>
      <c r="T3" s="564"/>
    </row>
    <row r="4" spans="1:31" ht="14.25" customHeight="1">
      <c r="A4" s="534"/>
      <c r="B4" s="480"/>
      <c r="C4" s="481"/>
      <c r="D4" s="482"/>
      <c r="E4" s="480"/>
      <c r="F4" s="482"/>
      <c r="G4" s="481"/>
      <c r="H4" s="482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556" t="s">
        <v>11</v>
      </c>
      <c r="W4" s="557"/>
      <c r="X4" s="556" t="s">
        <v>12</v>
      </c>
      <c r="Y4" s="557"/>
      <c r="Z4" s="556" t="s">
        <v>13</v>
      </c>
      <c r="AA4" s="557"/>
      <c r="AB4" s="556" t="s">
        <v>14</v>
      </c>
      <c r="AC4" s="557"/>
    </row>
    <row r="5" spans="1:31" ht="14.25" customHeight="1" thickBot="1">
      <c r="A5" s="534"/>
      <c r="B5" s="465"/>
      <c r="C5" s="466"/>
      <c r="D5" s="467"/>
      <c r="E5" s="465"/>
      <c r="F5" s="467"/>
      <c r="G5" s="466"/>
      <c r="H5" s="467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  <c r="AE5" s="19" t="s">
        <v>24</v>
      </c>
    </row>
    <row r="6" spans="1:31" ht="14.25" customHeight="1">
      <c r="A6" s="534"/>
      <c r="B6" s="533" t="s">
        <v>19</v>
      </c>
      <c r="C6" s="541" t="s">
        <v>20</v>
      </c>
      <c r="D6" s="51">
        <v>110</v>
      </c>
      <c r="E6" s="547">
        <v>7</v>
      </c>
      <c r="F6" s="548"/>
      <c r="G6" s="52" t="s">
        <v>21</v>
      </c>
      <c r="H6" s="265">
        <f>[2]АРЭС!$E$8</f>
        <v>2.5000000000000001E-2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</row>
    <row r="7" spans="1:31" ht="14.25" customHeight="1">
      <c r="A7" s="534"/>
      <c r="B7" s="534"/>
      <c r="C7" s="542"/>
      <c r="D7" s="20">
        <v>35</v>
      </c>
      <c r="E7" s="549"/>
      <c r="F7" s="550"/>
      <c r="G7" s="21" t="s">
        <v>25</v>
      </c>
      <c r="H7" s="22">
        <f>[2]АРЭС!$L$8</f>
        <v>0.16800000000000001</v>
      </c>
      <c r="I7" s="23"/>
      <c r="J7" s="139"/>
      <c r="K7" s="140"/>
      <c r="L7" s="141"/>
      <c r="M7" s="139"/>
      <c r="N7" s="142"/>
      <c r="O7" s="143"/>
      <c r="P7" s="139"/>
      <c r="Q7" s="140"/>
      <c r="R7" s="143"/>
      <c r="S7" s="142"/>
      <c r="T7" s="140"/>
      <c r="U7" s="18" t="s">
        <v>88</v>
      </c>
      <c r="V7" s="288">
        <f>IF(I7&gt;0,ROUND(I7*$I$56*$I$58*SQRT(3)/1000,2),J7)</f>
        <v>0</v>
      </c>
      <c r="W7" s="289">
        <f>IF(K7&gt;0,K7,ROUND(V7*$M$53,2))</f>
        <v>0</v>
      </c>
      <c r="X7" s="288">
        <f>IF(L7&gt;0,ROUND(L7*$L$56*$L$58*SQRT(3)/1000,2),M7)</f>
        <v>0</v>
      </c>
      <c r="Y7" s="289">
        <f>IF(N7&gt;0,N7,ROUND(X7*$M$53,2))</f>
        <v>0</v>
      </c>
      <c r="Z7" s="288">
        <f>IF(O7&gt;0,ROUND(O7*$O$56*$O$58*SQRT(3)/1000,2),P7)</f>
        <v>0</v>
      </c>
      <c r="AA7" s="289">
        <f>IF(Q7&gt;0,Q7,ROUND(Z7*$M$53,2))</f>
        <v>0</v>
      </c>
      <c r="AB7" s="288">
        <f>IF(R7&gt;0,ROUND(R7*$R$56*$R$58*SQRT(3)/1000,2),S7)</f>
        <v>0</v>
      </c>
      <c r="AC7" s="289">
        <f>IF(T7&gt;0,T7,ROUND(AB7*$M$53,2))</f>
        <v>0</v>
      </c>
    </row>
    <row r="8" spans="1:31" ht="14.25" customHeight="1" thickBot="1">
      <c r="A8" s="534"/>
      <c r="B8" s="534"/>
      <c r="C8" s="542"/>
      <c r="D8" s="30">
        <v>6</v>
      </c>
      <c r="E8" s="551"/>
      <c r="F8" s="552"/>
      <c r="G8" s="31"/>
      <c r="H8" s="32"/>
      <c r="I8" s="237"/>
      <c r="J8" s="233">
        <v>2.67</v>
      </c>
      <c r="K8" s="290">
        <v>2</v>
      </c>
      <c r="L8" s="291"/>
      <c r="M8" s="233">
        <v>2.6560000000000001</v>
      </c>
      <c r="N8" s="290">
        <v>1.9930000000000001</v>
      </c>
      <c r="O8" s="292"/>
      <c r="P8" s="233">
        <v>2.6560000000000001</v>
      </c>
      <c r="Q8" s="290">
        <v>2.0030000000000001</v>
      </c>
      <c r="R8" s="292"/>
      <c r="S8" s="293">
        <v>2.6560000000000001</v>
      </c>
      <c r="T8" s="236">
        <v>1.9790000000000001</v>
      </c>
      <c r="U8" t="s">
        <v>118</v>
      </c>
      <c r="V8" s="394">
        <f>IF(I8&gt;0,ROUND(I8*$I$57*$K$58*SQRT(3)/1000,3),J8)</f>
        <v>2.67</v>
      </c>
      <c r="W8" s="395">
        <f>IF(K8&gt;0,K8,ROUND(V8*$F$53,3))</f>
        <v>2</v>
      </c>
      <c r="X8" s="394">
        <f>IF(L8&gt;0,ROUND(L8*$L$57*$N$58*SQRT(3)/1000,3),M8)</f>
        <v>2.6560000000000001</v>
      </c>
      <c r="Y8" s="395">
        <f>IF(N8&gt;0,N8,ROUND(X8*$F$53,3))</f>
        <v>1.9930000000000001</v>
      </c>
      <c r="Z8" s="394">
        <f>IF(O8&gt;0,ROUND(O8*$O$57*$Q$58*SQRT(3)/1000,3),P8)</f>
        <v>2.6560000000000001</v>
      </c>
      <c r="AA8" s="395">
        <f>IF(Q8&gt;0,Q8,ROUND(Z8*$F$53,3))</f>
        <v>2.0030000000000001</v>
      </c>
      <c r="AB8" s="394">
        <f>IF(R8&gt;0,ROUND(R8*$R$57*$T$58*SQRT(3)/1000,3),S8)</f>
        <v>2.6560000000000001</v>
      </c>
      <c r="AC8" s="41">
        <f>IF(T8&gt;0,T8,ROUND(AB8*$F$53,3))</f>
        <v>1.9790000000000001</v>
      </c>
    </row>
    <row r="9" spans="1:31" ht="14.25" customHeight="1" thickBot="1">
      <c r="A9" s="534"/>
      <c r="B9" s="534"/>
      <c r="C9" s="543"/>
      <c r="D9" s="42" t="s">
        <v>26</v>
      </c>
      <c r="E9" s="553"/>
      <c r="F9" s="554"/>
      <c r="G9" s="554"/>
      <c r="H9" s="555"/>
      <c r="I9" s="243"/>
      <c r="J9" s="355"/>
      <c r="K9" s="356"/>
      <c r="L9" s="357"/>
      <c r="M9" s="355"/>
      <c r="N9" s="358"/>
      <c r="O9" s="359"/>
      <c r="P9" s="355"/>
      <c r="Q9" s="356"/>
      <c r="R9" s="359"/>
      <c r="S9" s="358"/>
      <c r="T9" s="244"/>
      <c r="V9" s="50"/>
      <c r="W9" s="50"/>
      <c r="X9" s="50"/>
      <c r="Y9" s="50"/>
      <c r="Z9" s="50"/>
      <c r="AA9" s="50"/>
      <c r="AB9" s="50"/>
      <c r="AC9" s="50"/>
    </row>
    <row r="10" spans="1:31" ht="14.25" customHeight="1">
      <c r="A10" s="534"/>
      <c r="B10" s="534"/>
      <c r="C10" s="541" t="s">
        <v>90</v>
      </c>
      <c r="D10" s="51">
        <v>110</v>
      </c>
      <c r="E10" s="547">
        <v>7</v>
      </c>
      <c r="F10" s="548"/>
      <c r="G10" s="52" t="s">
        <v>21</v>
      </c>
      <c r="H10" s="265">
        <f>[2]АРЭС!$E$9</f>
        <v>2.5000000000000001E-2</v>
      </c>
      <c r="I10" s="13"/>
      <c r="J10" s="396"/>
      <c r="K10" s="397"/>
      <c r="L10" s="398"/>
      <c r="M10" s="396"/>
      <c r="N10" s="399"/>
      <c r="O10" s="400"/>
      <c r="P10" s="396"/>
      <c r="Q10" s="397"/>
      <c r="R10" s="400"/>
      <c r="S10" s="399"/>
      <c r="T10" s="372"/>
    </row>
    <row r="11" spans="1:31" ht="14.25" customHeight="1">
      <c r="A11" s="534"/>
      <c r="B11" s="534"/>
      <c r="C11" s="542"/>
      <c r="D11" s="20">
        <v>35</v>
      </c>
      <c r="E11" s="549"/>
      <c r="F11" s="550"/>
      <c r="G11" s="21" t="s">
        <v>25</v>
      </c>
      <c r="H11" s="22">
        <f>[2]АРЭС!$L$9</f>
        <v>0.16800000000000001</v>
      </c>
      <c r="I11" s="23"/>
      <c r="J11" s="401"/>
      <c r="K11" s="402"/>
      <c r="L11" s="403"/>
      <c r="M11" s="401"/>
      <c r="N11" s="404"/>
      <c r="O11" s="405"/>
      <c r="P11" s="401"/>
      <c r="Q11" s="402"/>
      <c r="R11" s="405"/>
      <c r="S11" s="404"/>
      <c r="T11" s="139"/>
      <c r="U11" s="18" t="s">
        <v>88</v>
      </c>
      <c r="V11" s="288">
        <f>IF(I11&gt;0,ROUND(I11*$K$56*$I$59*SQRT(3)/1000,2),J11)</f>
        <v>0</v>
      </c>
      <c r="W11" s="289">
        <f>IF(K11&gt;0,K11,ROUND(V11*$M$54,2))</f>
        <v>0</v>
      </c>
      <c r="X11" s="288">
        <f>IF(L11&gt;0,ROUND(L11*$N$56*$L$59*SQRT(3)/1000,2),M11)</f>
        <v>0</v>
      </c>
      <c r="Y11" s="289">
        <f>IF(N11&gt;0,N11,ROUND(X11*$M$54,2))</f>
        <v>0</v>
      </c>
      <c r="Z11" s="288">
        <f>IF(O11&gt;0,ROUND(O11*$Q$56*$O$59*SQRT(3)/1000,2),P11)</f>
        <v>0</v>
      </c>
      <c r="AA11" s="289">
        <f>IF(Q11&gt;0,Q11,ROUND(Z11*$M$54,2))</f>
        <v>0</v>
      </c>
      <c r="AB11" s="288">
        <f>IF(R11&gt;0,ROUND(R11*$T$56*$R$59*SQRT(3)/1000,2),S11)</f>
        <v>0</v>
      </c>
      <c r="AC11" s="289">
        <f>IF(T11&gt;0,T11,ROUND(AB11*$M$54,2))</f>
        <v>0</v>
      </c>
    </row>
    <row r="12" spans="1:31" ht="14.25" customHeight="1" thickBot="1">
      <c r="A12" s="534"/>
      <c r="B12" s="534"/>
      <c r="C12" s="542"/>
      <c r="D12" s="30">
        <v>6</v>
      </c>
      <c r="E12" s="551"/>
      <c r="F12" s="552"/>
      <c r="G12" s="31"/>
      <c r="H12" s="32"/>
      <c r="I12" s="237"/>
      <c r="J12" s="233">
        <v>2.6259999999999999</v>
      </c>
      <c r="K12" s="290">
        <v>2.1560000000000001</v>
      </c>
      <c r="L12" s="291"/>
      <c r="M12" s="233">
        <v>2.6619999999999999</v>
      </c>
      <c r="N12" s="290">
        <v>2.1680000000000001</v>
      </c>
      <c r="O12" s="292"/>
      <c r="P12" s="233">
        <v>2.65</v>
      </c>
      <c r="Q12" s="290">
        <v>2.1579999999999999</v>
      </c>
      <c r="R12" s="292"/>
      <c r="S12" s="293">
        <v>2.6269999999999998</v>
      </c>
      <c r="T12" s="233">
        <v>2.1309999999999998</v>
      </c>
      <c r="U12" t="s">
        <v>118</v>
      </c>
      <c r="V12" s="394">
        <f>IF(I12&gt;0,ROUND(I12*$K$57*$K$59*SQRT(3)/1000,3),J12)</f>
        <v>2.6259999999999999</v>
      </c>
      <c r="W12" s="395">
        <f>IF(K12&gt;0,K12,ROUND(V12*$F$54,3))</f>
        <v>2.1560000000000001</v>
      </c>
      <c r="X12" s="394">
        <f>IF(L12&gt;0,ROUND(L12*$N$57*$N$59*SQRT(3)/1000,3),M12)</f>
        <v>2.6619999999999999</v>
      </c>
      <c r="Y12" s="395">
        <f>IF(N12&gt;0,N12,ROUND(X12*$F$54,3))</f>
        <v>2.1680000000000001</v>
      </c>
      <c r="Z12" s="394">
        <f>IF(O12&gt;0,ROUND(O12*$Q$57*$Q$59*SQRT(3)/1000,3),P12)</f>
        <v>2.65</v>
      </c>
      <c r="AA12" s="395">
        <f>IF(Q12&gt;0,Q12,ROUND(Z12*$F$54,3))</f>
        <v>2.1579999999999999</v>
      </c>
      <c r="AB12" s="394">
        <f>IF(R12&gt;0,ROUND(R12*$T$57*$T$59*SQRT(3)/1000,3),S12)</f>
        <v>2.6269999999999998</v>
      </c>
      <c r="AC12" s="395">
        <f>IF(T12&gt;0,T12,ROUND(AB12*$F$54,3))</f>
        <v>2.1309999999999998</v>
      </c>
    </row>
    <row r="13" spans="1:31" ht="14.25" customHeight="1" thickBot="1">
      <c r="A13" s="534"/>
      <c r="B13" s="534"/>
      <c r="C13" s="543"/>
      <c r="D13" s="42" t="s">
        <v>26</v>
      </c>
      <c r="E13" s="553"/>
      <c r="F13" s="554"/>
      <c r="G13" s="554"/>
      <c r="H13" s="555"/>
      <c r="I13" s="243"/>
      <c r="J13" s="294"/>
      <c r="K13" s="295"/>
      <c r="L13" s="296"/>
      <c r="M13" s="294"/>
      <c r="N13" s="297"/>
      <c r="O13" s="298"/>
      <c r="P13" s="294"/>
      <c r="Q13" s="295"/>
      <c r="R13" s="298"/>
      <c r="S13" s="297"/>
      <c r="T13" s="239"/>
    </row>
    <row r="14" spans="1:31" ht="14.25" customHeight="1">
      <c r="A14" s="534"/>
      <c r="B14" s="534"/>
      <c r="C14" s="541" t="s">
        <v>28</v>
      </c>
      <c r="D14" s="51"/>
      <c r="E14" s="535"/>
      <c r="F14" s="538"/>
      <c r="G14" s="406" t="s">
        <v>21</v>
      </c>
      <c r="H14" s="169"/>
      <c r="I14" s="165"/>
      <c r="J14" s="306"/>
      <c r="K14" s="307"/>
      <c r="L14" s="308"/>
      <c r="M14" s="306"/>
      <c r="N14" s="309"/>
      <c r="O14" s="310"/>
      <c r="P14" s="306"/>
      <c r="Q14" s="307"/>
      <c r="R14" s="310"/>
      <c r="S14" s="309"/>
      <c r="T14" s="166"/>
    </row>
    <row r="15" spans="1:31" ht="14.25" customHeight="1">
      <c r="A15" s="534"/>
      <c r="B15" s="534"/>
      <c r="C15" s="542"/>
      <c r="D15" s="20"/>
      <c r="E15" s="518"/>
      <c r="F15" s="519"/>
      <c r="G15" s="407" t="s">
        <v>25</v>
      </c>
      <c r="H15" s="184"/>
      <c r="I15" s="283"/>
      <c r="J15" s="311"/>
      <c r="K15" s="312"/>
      <c r="L15" s="313"/>
      <c r="M15" s="311"/>
      <c r="N15" s="314"/>
      <c r="O15" s="315"/>
      <c r="P15" s="311"/>
      <c r="Q15" s="312"/>
      <c r="R15" s="315"/>
      <c r="S15" s="314"/>
      <c r="T15" s="151"/>
    </row>
    <row r="16" spans="1:31" ht="14.25" customHeight="1" thickBot="1">
      <c r="A16" s="534"/>
      <c r="B16" s="534"/>
      <c r="C16" s="542"/>
      <c r="D16" s="30"/>
      <c r="E16" s="526"/>
      <c r="F16" s="528"/>
      <c r="G16" s="60"/>
      <c r="H16" s="61"/>
      <c r="I16" s="284"/>
      <c r="J16" s="316"/>
      <c r="K16" s="317"/>
      <c r="L16" s="318"/>
      <c r="M16" s="316"/>
      <c r="N16" s="322"/>
      <c r="O16" s="321"/>
      <c r="P16" s="316"/>
      <c r="Q16" s="317"/>
      <c r="R16" s="321"/>
      <c r="S16" s="322"/>
      <c r="T16" s="344"/>
    </row>
    <row r="17" spans="1:20" ht="14.25" customHeight="1" thickBot="1">
      <c r="A17" s="534"/>
      <c r="B17" s="534"/>
      <c r="C17" s="543"/>
      <c r="D17" s="42" t="s">
        <v>26</v>
      </c>
      <c r="E17" s="471"/>
      <c r="F17" s="472"/>
      <c r="G17" s="472"/>
      <c r="H17" s="473"/>
      <c r="I17" s="285"/>
      <c r="J17" s="323"/>
      <c r="K17" s="324"/>
      <c r="L17" s="325"/>
      <c r="M17" s="323"/>
      <c r="N17" s="326"/>
      <c r="O17" s="327"/>
      <c r="P17" s="323"/>
      <c r="Q17" s="324"/>
      <c r="R17" s="327"/>
      <c r="S17" s="326"/>
      <c r="T17" s="379"/>
    </row>
    <row r="18" spans="1:20" ht="14.25" customHeight="1">
      <c r="A18" s="534"/>
      <c r="B18" s="534"/>
      <c r="C18" s="541" t="s">
        <v>28</v>
      </c>
      <c r="D18" s="51"/>
      <c r="E18" s="535"/>
      <c r="F18" s="538"/>
      <c r="G18" s="406" t="s">
        <v>21</v>
      </c>
      <c r="H18" s="169"/>
      <c r="I18" s="165"/>
      <c r="J18" s="306"/>
      <c r="K18" s="307"/>
      <c r="L18" s="308"/>
      <c r="M18" s="306"/>
      <c r="N18" s="309"/>
      <c r="O18" s="310"/>
      <c r="P18" s="306"/>
      <c r="Q18" s="307"/>
      <c r="R18" s="310"/>
      <c r="S18" s="309"/>
      <c r="T18" s="166"/>
    </row>
    <row r="19" spans="1:20" ht="14.25" customHeight="1">
      <c r="A19" s="534"/>
      <c r="B19" s="534"/>
      <c r="C19" s="542"/>
      <c r="D19" s="20"/>
      <c r="E19" s="518"/>
      <c r="F19" s="519"/>
      <c r="G19" s="407" t="s">
        <v>25</v>
      </c>
      <c r="H19" s="184"/>
      <c r="I19" s="283"/>
      <c r="J19" s="311"/>
      <c r="K19" s="312"/>
      <c r="L19" s="313"/>
      <c r="M19" s="311"/>
      <c r="N19" s="314"/>
      <c r="O19" s="315"/>
      <c r="P19" s="311"/>
      <c r="Q19" s="312"/>
      <c r="R19" s="315"/>
      <c r="S19" s="314"/>
      <c r="T19" s="151"/>
    </row>
    <row r="20" spans="1:20" ht="14.25" customHeight="1" thickBot="1">
      <c r="A20" s="534"/>
      <c r="B20" s="534"/>
      <c r="C20" s="542"/>
      <c r="D20" s="30"/>
      <c r="E20" s="526"/>
      <c r="F20" s="528"/>
      <c r="G20" s="60"/>
      <c r="H20" s="61"/>
      <c r="I20" s="284"/>
      <c r="J20" s="316"/>
      <c r="K20" s="317"/>
      <c r="L20" s="318"/>
      <c r="M20" s="316"/>
      <c r="N20" s="322"/>
      <c r="O20" s="321"/>
      <c r="P20" s="316"/>
      <c r="Q20" s="317"/>
      <c r="R20" s="321"/>
      <c r="S20" s="322"/>
      <c r="T20" s="344"/>
    </row>
    <row r="21" spans="1:20" ht="14.25" customHeight="1" thickBot="1">
      <c r="A21" s="534"/>
      <c r="B21" s="534"/>
      <c r="C21" s="543"/>
      <c r="D21" s="42" t="s">
        <v>26</v>
      </c>
      <c r="E21" s="471"/>
      <c r="F21" s="472"/>
      <c r="G21" s="472"/>
      <c r="H21" s="473"/>
      <c r="I21" s="285"/>
      <c r="J21" s="323"/>
      <c r="K21" s="324"/>
      <c r="L21" s="325"/>
      <c r="M21" s="323"/>
      <c r="N21" s="326"/>
      <c r="O21" s="327"/>
      <c r="P21" s="323"/>
      <c r="Q21" s="324"/>
      <c r="R21" s="327"/>
      <c r="S21" s="326"/>
      <c r="T21" s="379"/>
    </row>
    <row r="22" spans="1:20" ht="14.25" customHeight="1">
      <c r="A22" s="534"/>
      <c r="B22" s="534"/>
      <c r="C22" s="544" t="s">
        <v>29</v>
      </c>
      <c r="D22" s="96" t="s">
        <v>30</v>
      </c>
      <c r="E22" s="97"/>
      <c r="F22" s="66"/>
      <c r="G22" s="98"/>
      <c r="H22" s="66"/>
      <c r="I22" s="165"/>
      <c r="J22" s="306"/>
      <c r="K22" s="307"/>
      <c r="L22" s="308"/>
      <c r="M22" s="306"/>
      <c r="N22" s="309"/>
      <c r="O22" s="310"/>
      <c r="P22" s="306"/>
      <c r="Q22" s="307"/>
      <c r="R22" s="310"/>
      <c r="S22" s="309"/>
      <c r="T22" s="166"/>
    </row>
    <row r="23" spans="1:20" ht="14.25" customHeight="1">
      <c r="A23" s="534"/>
      <c r="B23" s="534"/>
      <c r="C23" s="545"/>
      <c r="D23" s="104" t="s">
        <v>31</v>
      </c>
      <c r="E23" s="105"/>
      <c r="F23" s="74"/>
      <c r="G23" s="106"/>
      <c r="H23" s="74"/>
      <c r="I23" s="286"/>
      <c r="J23" s="328"/>
      <c r="K23" s="329"/>
      <c r="L23" s="330"/>
      <c r="M23" s="328"/>
      <c r="N23" s="331"/>
      <c r="O23" s="332"/>
      <c r="P23" s="328"/>
      <c r="Q23" s="329"/>
      <c r="R23" s="332"/>
      <c r="S23" s="331"/>
      <c r="T23" s="176"/>
    </row>
    <row r="24" spans="1:20" ht="14.25" customHeight="1" thickBot="1">
      <c r="A24" s="534"/>
      <c r="B24" s="558"/>
      <c r="C24" s="546"/>
      <c r="D24" s="112" t="s">
        <v>32</v>
      </c>
      <c r="E24" s="113"/>
      <c r="F24" s="61"/>
      <c r="G24" s="60"/>
      <c r="H24" s="61"/>
      <c r="I24" s="122"/>
      <c r="J24" s="267">
        <f>J8+J12</f>
        <v>5.2959999999999994</v>
      </c>
      <c r="K24" s="267">
        <f>K8+K12</f>
        <v>4.1560000000000006</v>
      </c>
      <c r="L24" s="333"/>
      <c r="M24" s="267">
        <f>M8+M12</f>
        <v>5.3179999999999996</v>
      </c>
      <c r="N24" s="267">
        <f>N8+N12</f>
        <v>4.1610000000000005</v>
      </c>
      <c r="O24" s="334"/>
      <c r="P24" s="267">
        <f>P8+P12</f>
        <v>5.306</v>
      </c>
      <c r="Q24" s="267">
        <f>Q8+Q12</f>
        <v>4.1609999999999996</v>
      </c>
      <c r="R24" s="334"/>
      <c r="S24" s="335">
        <f>S8+S12</f>
        <v>5.2829999999999995</v>
      </c>
      <c r="T24" s="267">
        <f>T8+T12</f>
        <v>4.1099999999999994</v>
      </c>
    </row>
    <row r="25" spans="1:20" ht="14.25" customHeight="1">
      <c r="A25" s="534"/>
      <c r="B25" s="533" t="s">
        <v>33</v>
      </c>
      <c r="C25" s="477" t="s">
        <v>34</v>
      </c>
      <c r="D25" s="479"/>
      <c r="E25" s="535" t="s">
        <v>35</v>
      </c>
      <c r="F25" s="536"/>
      <c r="G25" s="537" t="s">
        <v>36</v>
      </c>
      <c r="H25" s="538"/>
      <c r="I25" s="2" t="s">
        <v>8</v>
      </c>
      <c r="J25" s="3" t="s">
        <v>9</v>
      </c>
      <c r="K25" s="4" t="s">
        <v>10</v>
      </c>
      <c r="L25" s="2" t="s">
        <v>8</v>
      </c>
      <c r="M25" s="3" t="s">
        <v>9</v>
      </c>
      <c r="N25" s="4" t="s">
        <v>10</v>
      </c>
      <c r="O25" s="2" t="s">
        <v>8</v>
      </c>
      <c r="P25" s="3" t="s">
        <v>9</v>
      </c>
      <c r="Q25" s="4" t="s">
        <v>10</v>
      </c>
      <c r="R25" s="2" t="s">
        <v>8</v>
      </c>
      <c r="S25" s="3" t="s">
        <v>9</v>
      </c>
      <c r="T25" s="4" t="s">
        <v>10</v>
      </c>
    </row>
    <row r="26" spans="1:20" ht="14.25" customHeight="1" thickBot="1">
      <c r="A26" s="534"/>
      <c r="B26" s="534"/>
      <c r="C26" s="465"/>
      <c r="D26" s="467"/>
      <c r="E26" s="122" t="s">
        <v>37</v>
      </c>
      <c r="F26" s="123" t="s">
        <v>38</v>
      </c>
      <c r="G26" s="123" t="s">
        <v>37</v>
      </c>
      <c r="H26" s="124" t="s">
        <v>38</v>
      </c>
      <c r="I26" s="5" t="s">
        <v>15</v>
      </c>
      <c r="J26" s="6" t="s">
        <v>16</v>
      </c>
      <c r="K26" s="7" t="s">
        <v>17</v>
      </c>
      <c r="L26" s="5" t="s">
        <v>15</v>
      </c>
      <c r="M26" s="6" t="s">
        <v>16</v>
      </c>
      <c r="N26" s="7" t="s">
        <v>17</v>
      </c>
      <c r="O26" s="5" t="s">
        <v>15</v>
      </c>
      <c r="P26" s="6" t="s">
        <v>16</v>
      </c>
      <c r="Q26" s="7" t="s">
        <v>17</v>
      </c>
      <c r="R26" s="5" t="s">
        <v>15</v>
      </c>
      <c r="S26" s="6" t="s">
        <v>16</v>
      </c>
      <c r="T26" s="7" t="s">
        <v>17</v>
      </c>
    </row>
    <row r="27" spans="1:20" ht="14.25" customHeight="1">
      <c r="A27" s="534"/>
      <c r="B27" s="534"/>
      <c r="C27" s="539" t="s">
        <v>119</v>
      </c>
      <c r="D27" s="540"/>
      <c r="E27" s="128">
        <v>48.7</v>
      </c>
      <c r="F27" s="129">
        <v>65</v>
      </c>
      <c r="G27" s="408"/>
      <c r="H27" s="409"/>
      <c r="I27" s="393"/>
      <c r="J27" s="339">
        <v>5.2999999999999999E-2</v>
      </c>
      <c r="K27" s="340">
        <v>5.8000000000000003E-2</v>
      </c>
      <c r="L27" s="341"/>
      <c r="M27" s="339">
        <v>5.2999999999999999E-2</v>
      </c>
      <c r="N27" s="342">
        <v>5.8000000000000003E-2</v>
      </c>
      <c r="O27" s="338"/>
      <c r="P27" s="339">
        <v>5.2999999999999999E-2</v>
      </c>
      <c r="Q27" s="340">
        <v>5.8000000000000003E-2</v>
      </c>
      <c r="R27" s="338"/>
      <c r="S27" s="342">
        <v>5.2999999999999999E-2</v>
      </c>
      <c r="T27" s="340">
        <v>5.7000000000000002E-2</v>
      </c>
    </row>
    <row r="28" spans="1:20" ht="14.25" customHeight="1">
      <c r="A28" s="534"/>
      <c r="B28" s="534"/>
      <c r="C28" s="529" t="s">
        <v>120</v>
      </c>
      <c r="D28" s="530"/>
      <c r="E28" s="136"/>
      <c r="F28" s="137"/>
      <c r="G28" s="386"/>
      <c r="H28" s="387"/>
      <c r="I28" s="143"/>
      <c r="J28" s="301">
        <v>0.42199999999999971</v>
      </c>
      <c r="K28" s="301">
        <v>0.10199999999999987</v>
      </c>
      <c r="L28" s="301"/>
      <c r="M28" s="301">
        <v>0.41400000000000009</v>
      </c>
      <c r="N28" s="301">
        <v>0.10700000000000026</v>
      </c>
      <c r="O28" s="301"/>
      <c r="P28" s="301">
        <v>0.39800000000000052</v>
      </c>
      <c r="Q28" s="301">
        <v>9.8000000000000365E-2</v>
      </c>
      <c r="R28" s="301"/>
      <c r="S28" s="301">
        <v>0.4090000000000002</v>
      </c>
      <c r="T28" s="301">
        <v>0.10200000000000004</v>
      </c>
    </row>
    <row r="29" spans="1:20" ht="14.25" customHeight="1">
      <c r="A29" s="534"/>
      <c r="B29" s="534"/>
      <c r="C29" s="529" t="s">
        <v>121</v>
      </c>
      <c r="D29" s="530"/>
      <c r="E29" s="136">
        <v>48.7</v>
      </c>
      <c r="F29" s="137">
        <v>65</v>
      </c>
      <c r="G29" s="386"/>
      <c r="H29" s="387"/>
      <c r="I29" s="143"/>
      <c r="J29" s="145">
        <v>6.3E-2</v>
      </c>
      <c r="K29" s="146">
        <v>3.4000000000000002E-2</v>
      </c>
      <c r="L29" s="147"/>
      <c r="M29" s="145">
        <v>7.3999999999999996E-2</v>
      </c>
      <c r="N29" s="148">
        <v>3.5000000000000003E-2</v>
      </c>
      <c r="O29" s="23"/>
      <c r="P29" s="145">
        <v>8.5000000000000006E-2</v>
      </c>
      <c r="Q29" s="146">
        <v>5.2999999999999999E-2</v>
      </c>
      <c r="R29" s="23"/>
      <c r="S29" s="148">
        <v>8.7999999999999995E-2</v>
      </c>
      <c r="T29" s="146">
        <v>4.5999999999999999E-2</v>
      </c>
    </row>
    <row r="30" spans="1:20" ht="14.25" customHeight="1">
      <c r="A30" s="534"/>
      <c r="B30" s="534"/>
      <c r="C30" s="529" t="s">
        <v>122</v>
      </c>
      <c r="D30" s="530"/>
      <c r="E30" s="136"/>
      <c r="F30" s="137"/>
      <c r="G30" s="386"/>
      <c r="H30" s="387"/>
      <c r="I30" s="143"/>
      <c r="J30" s="145">
        <v>6.7000000000000004E-2</v>
      </c>
      <c r="K30" s="146">
        <v>2.3E-2</v>
      </c>
      <c r="L30" s="147"/>
      <c r="M30" s="145">
        <v>6.3E-2</v>
      </c>
      <c r="N30" s="148">
        <v>2.4E-2</v>
      </c>
      <c r="O30" s="23"/>
      <c r="P30" s="145">
        <v>6.0999999999999999E-2</v>
      </c>
      <c r="Q30" s="146">
        <v>2.3E-2</v>
      </c>
      <c r="R30" s="23"/>
      <c r="S30" s="148">
        <v>6.0999999999999999E-2</v>
      </c>
      <c r="T30" s="145">
        <v>2.3E-2</v>
      </c>
    </row>
    <row r="31" spans="1:20" ht="14.25" customHeight="1">
      <c r="A31" s="534"/>
      <c r="B31" s="534"/>
      <c r="C31" s="529" t="s">
        <v>123</v>
      </c>
      <c r="D31" s="530"/>
      <c r="E31" s="136"/>
      <c r="F31" s="137"/>
      <c r="G31" s="386"/>
      <c r="H31" s="387"/>
      <c r="I31" s="143"/>
      <c r="J31" s="145">
        <v>4.8000000000000001E-2</v>
      </c>
      <c r="K31" s="146">
        <v>2.7E-2</v>
      </c>
      <c r="L31" s="147"/>
      <c r="M31" s="145">
        <v>4.7E-2</v>
      </c>
      <c r="N31" s="148">
        <v>2.7E-2</v>
      </c>
      <c r="O31" s="23"/>
      <c r="P31" s="145">
        <v>4.3999999999999997E-2</v>
      </c>
      <c r="Q31" s="146">
        <v>2.7E-2</v>
      </c>
      <c r="R31" s="23"/>
      <c r="S31" s="148">
        <v>4.3999999999999997E-2</v>
      </c>
      <c r="T31" s="146">
        <v>2.5999999999999999E-2</v>
      </c>
    </row>
    <row r="32" spans="1:20" ht="14.25" customHeight="1">
      <c r="A32" s="534"/>
      <c r="B32" s="534"/>
      <c r="C32" s="529" t="s">
        <v>124</v>
      </c>
      <c r="D32" s="530"/>
      <c r="E32" s="136"/>
      <c r="F32" s="137"/>
      <c r="G32" s="386"/>
      <c r="H32" s="387"/>
      <c r="I32" s="143"/>
      <c r="J32" s="145">
        <v>0.01</v>
      </c>
      <c r="K32" s="146">
        <v>2E-3</v>
      </c>
      <c r="L32" s="147"/>
      <c r="M32" s="145">
        <v>0.01</v>
      </c>
      <c r="N32" s="148">
        <v>2E-3</v>
      </c>
      <c r="O32" s="23"/>
      <c r="P32" s="145">
        <v>0.01</v>
      </c>
      <c r="Q32" s="146">
        <v>2E-3</v>
      </c>
      <c r="R32" s="23"/>
      <c r="S32" s="148">
        <v>0.01</v>
      </c>
      <c r="T32" s="146">
        <v>2E-3</v>
      </c>
    </row>
    <row r="33" spans="1:21" ht="14.25" customHeight="1">
      <c r="A33" s="534"/>
      <c r="B33" s="534"/>
      <c r="C33" s="529" t="s">
        <v>125</v>
      </c>
      <c r="D33" s="530"/>
      <c r="E33" s="136"/>
      <c r="F33" s="137"/>
      <c r="G33" s="386"/>
      <c r="H33" s="387"/>
      <c r="I33" s="143"/>
      <c r="J33" s="145">
        <v>0.53800000000000003</v>
      </c>
      <c r="K33" s="146">
        <v>0.38800000000000001</v>
      </c>
      <c r="L33" s="147"/>
      <c r="M33" s="145">
        <v>0.53400000000000003</v>
      </c>
      <c r="N33" s="148">
        <v>0.38900000000000001</v>
      </c>
      <c r="O33" s="23"/>
      <c r="P33" s="145">
        <v>0.53300000000000003</v>
      </c>
      <c r="Q33" s="146">
        <v>0.38700000000000001</v>
      </c>
      <c r="R33" s="23"/>
      <c r="S33" s="148">
        <v>0.53400000000000003</v>
      </c>
      <c r="T33" s="146">
        <v>0.38500000000000001</v>
      </c>
    </row>
    <row r="34" spans="1:21" ht="14.25" customHeight="1">
      <c r="A34" s="534"/>
      <c r="B34" s="534"/>
      <c r="C34" s="529" t="s">
        <v>126</v>
      </c>
      <c r="D34" s="530"/>
      <c r="E34" s="136">
        <v>48.7</v>
      </c>
      <c r="F34" s="137">
        <v>65</v>
      </c>
      <c r="G34" s="386"/>
      <c r="H34" s="387"/>
      <c r="I34" s="143"/>
      <c r="J34" s="145">
        <v>1.4690000000000001</v>
      </c>
      <c r="K34" s="146">
        <v>1.3660000000000001</v>
      </c>
      <c r="L34" s="147"/>
      <c r="M34" s="145">
        <v>1.4610000000000001</v>
      </c>
      <c r="N34" s="148">
        <v>1.351</v>
      </c>
      <c r="O34" s="23"/>
      <c r="P34" s="145">
        <v>1.472</v>
      </c>
      <c r="Q34" s="146">
        <v>1.355</v>
      </c>
      <c r="R34" s="23"/>
      <c r="S34" s="148">
        <v>1.4570000000000001</v>
      </c>
      <c r="T34" s="146">
        <v>1.3380000000000001</v>
      </c>
    </row>
    <row r="35" spans="1:21" ht="14.25" customHeight="1">
      <c r="A35" s="534"/>
      <c r="B35" s="534"/>
      <c r="C35" s="529" t="s">
        <v>127</v>
      </c>
      <c r="D35" s="530"/>
      <c r="E35" s="136">
        <v>48.7</v>
      </c>
      <c r="F35" s="137">
        <v>65</v>
      </c>
      <c r="G35" s="386"/>
      <c r="H35" s="387"/>
      <c r="I35" s="143"/>
      <c r="J35" s="301">
        <v>0.247</v>
      </c>
      <c r="K35" s="146">
        <v>0.13700000000000001</v>
      </c>
      <c r="L35" s="147"/>
      <c r="M35" s="301">
        <v>0.247</v>
      </c>
      <c r="N35" s="146">
        <v>0.13700000000000001</v>
      </c>
      <c r="O35" s="23"/>
      <c r="P35" s="301">
        <v>0.248</v>
      </c>
      <c r="Q35" s="146">
        <v>0.13700000000000001</v>
      </c>
      <c r="R35" s="23"/>
      <c r="S35" s="301">
        <v>0.247</v>
      </c>
      <c r="T35" s="146">
        <v>0.13600000000000001</v>
      </c>
    </row>
    <row r="36" spans="1:21" ht="14.25" customHeight="1">
      <c r="A36" s="534"/>
      <c r="B36" s="534"/>
      <c r="C36" s="529" t="s">
        <v>128</v>
      </c>
      <c r="D36" s="530"/>
      <c r="E36" s="136"/>
      <c r="F36" s="137"/>
      <c r="G36" s="386"/>
      <c r="H36" s="387"/>
      <c r="I36" s="143"/>
      <c r="J36" s="145">
        <v>0.17599999999999999</v>
      </c>
      <c r="K36" s="146">
        <v>0.153</v>
      </c>
      <c r="L36" s="147"/>
      <c r="M36" s="145">
        <v>0.17499999999999999</v>
      </c>
      <c r="N36" s="148">
        <v>0.154</v>
      </c>
      <c r="O36" s="23"/>
      <c r="P36" s="145">
        <v>0.17499999999999999</v>
      </c>
      <c r="Q36" s="146">
        <v>0.153</v>
      </c>
      <c r="R36" s="23"/>
      <c r="S36" s="148">
        <v>0.17499999999999999</v>
      </c>
      <c r="T36" s="146">
        <v>0.152</v>
      </c>
    </row>
    <row r="37" spans="1:21" ht="14.25" customHeight="1">
      <c r="A37" s="534"/>
      <c r="B37" s="534"/>
      <c r="C37" s="529" t="s">
        <v>129</v>
      </c>
      <c r="D37" s="530"/>
      <c r="E37" s="136"/>
      <c r="F37" s="137"/>
      <c r="G37" s="386"/>
      <c r="H37" s="387"/>
      <c r="I37" s="143"/>
      <c r="J37" s="301">
        <v>0.13499999999999993</v>
      </c>
      <c r="K37" s="301">
        <v>9.5000000000000084E-2</v>
      </c>
      <c r="L37" s="301"/>
      <c r="M37" s="301">
        <v>0.14000000000000018</v>
      </c>
      <c r="N37" s="301">
        <v>0.1</v>
      </c>
      <c r="O37" s="301"/>
      <c r="P37" s="301">
        <v>0.13100000000000017</v>
      </c>
      <c r="Q37" s="301">
        <v>9.6000000000000002E-2</v>
      </c>
      <c r="R37" s="301"/>
      <c r="S37" s="301">
        <v>0.13099999999999962</v>
      </c>
      <c r="T37" s="301">
        <v>9.499999999999989E-2</v>
      </c>
    </row>
    <row r="38" spans="1:21" ht="14.25" customHeight="1">
      <c r="A38" s="534"/>
      <c r="B38" s="534"/>
      <c r="C38" s="529" t="s">
        <v>130</v>
      </c>
      <c r="D38" s="530"/>
      <c r="E38" s="136">
        <v>48.7</v>
      </c>
      <c r="F38" s="137">
        <v>65</v>
      </c>
      <c r="G38" s="386"/>
      <c r="H38" s="387"/>
      <c r="I38" s="143"/>
      <c r="J38" s="145">
        <v>0.161</v>
      </c>
      <c r="K38" s="146">
        <v>0.13900000000000001</v>
      </c>
      <c r="L38" s="147"/>
      <c r="M38" s="145">
        <v>0.187</v>
      </c>
      <c r="N38" s="148">
        <v>0.157</v>
      </c>
      <c r="O38" s="23"/>
      <c r="P38" s="145">
        <v>0.187</v>
      </c>
      <c r="Q38" s="146">
        <v>0.154</v>
      </c>
      <c r="R38" s="23"/>
      <c r="S38" s="148">
        <v>0.16</v>
      </c>
      <c r="T38" s="146">
        <v>0.13800000000000001</v>
      </c>
    </row>
    <row r="39" spans="1:21" ht="14.25" customHeight="1">
      <c r="A39" s="534"/>
      <c r="B39" s="534"/>
      <c r="C39" s="529" t="s">
        <v>131</v>
      </c>
      <c r="D39" s="530"/>
      <c r="E39" s="136">
        <v>48.7</v>
      </c>
      <c r="F39" s="137">
        <v>65</v>
      </c>
      <c r="G39" s="386"/>
      <c r="H39" s="387"/>
      <c r="I39" s="143"/>
      <c r="J39" s="145">
        <v>1.7869999999999999</v>
      </c>
      <c r="K39" s="146">
        <v>1.504</v>
      </c>
      <c r="L39" s="147"/>
      <c r="M39" s="145">
        <v>1.7969999999999999</v>
      </c>
      <c r="N39" s="148">
        <v>1.4910000000000001</v>
      </c>
      <c r="O39" s="23"/>
      <c r="P39" s="145">
        <v>1.7929999999999999</v>
      </c>
      <c r="Q39" s="146">
        <v>1.49</v>
      </c>
      <c r="R39" s="23"/>
      <c r="S39" s="148">
        <v>1.798</v>
      </c>
      <c r="T39" s="146">
        <v>1.484</v>
      </c>
    </row>
    <row r="40" spans="1:21" ht="14.25" customHeight="1">
      <c r="A40" s="534"/>
      <c r="B40" s="534"/>
      <c r="C40" s="529" t="s">
        <v>132</v>
      </c>
      <c r="D40" s="530"/>
      <c r="E40" s="385"/>
      <c r="F40" s="386"/>
      <c r="G40" s="386"/>
      <c r="H40" s="387"/>
      <c r="I40" s="143"/>
      <c r="J40" s="145">
        <v>0.12</v>
      </c>
      <c r="K40" s="146">
        <v>0.128</v>
      </c>
      <c r="L40" s="147"/>
      <c r="M40" s="145">
        <v>0.11600000000000001</v>
      </c>
      <c r="N40" s="148">
        <v>0.129</v>
      </c>
      <c r="O40" s="23"/>
      <c r="P40" s="145">
        <v>0.11600000000000001</v>
      </c>
      <c r="Q40" s="146">
        <v>0.128</v>
      </c>
      <c r="R40" s="23"/>
      <c r="S40" s="148">
        <v>0.11600000000000001</v>
      </c>
      <c r="T40" s="146">
        <v>0.126</v>
      </c>
    </row>
    <row r="41" spans="1:21" ht="14.25" customHeight="1">
      <c r="A41" s="534"/>
      <c r="B41" s="534"/>
      <c r="C41" s="531"/>
      <c r="D41" s="532"/>
      <c r="E41" s="150"/>
      <c r="F41" s="151"/>
      <c r="G41" s="151"/>
      <c r="H41" s="152"/>
      <c r="I41" s="283"/>
      <c r="J41" s="151"/>
      <c r="K41" s="184"/>
      <c r="L41" s="150"/>
      <c r="M41" s="151"/>
      <c r="N41" s="152"/>
      <c r="O41" s="283"/>
      <c r="P41" s="151"/>
      <c r="Q41" s="184"/>
      <c r="R41" s="283"/>
      <c r="S41" s="152"/>
      <c r="T41" s="184"/>
      <c r="U41" s="1"/>
    </row>
    <row r="42" spans="1:21" ht="14.25" customHeight="1">
      <c r="A42" s="534"/>
      <c r="B42" s="534"/>
      <c r="C42" s="531"/>
      <c r="D42" s="532"/>
      <c r="E42" s="150"/>
      <c r="F42" s="151"/>
      <c r="G42" s="151"/>
      <c r="H42" s="152"/>
      <c r="I42" s="283"/>
      <c r="J42" s="151"/>
      <c r="K42" s="184"/>
      <c r="L42" s="150"/>
      <c r="M42" s="151"/>
      <c r="N42" s="152"/>
      <c r="O42" s="283"/>
      <c r="P42" s="151"/>
      <c r="Q42" s="184"/>
      <c r="R42" s="283"/>
      <c r="S42" s="152"/>
      <c r="T42" s="184"/>
    </row>
    <row r="43" spans="1:21" ht="14.25" customHeight="1">
      <c r="A43" s="534"/>
      <c r="B43" s="534"/>
      <c r="C43" s="531"/>
      <c r="D43" s="532"/>
      <c r="E43" s="150"/>
      <c r="F43" s="151"/>
      <c r="G43" s="151"/>
      <c r="H43" s="152"/>
      <c r="I43" s="283"/>
      <c r="J43" s="151"/>
      <c r="K43" s="184"/>
      <c r="L43" s="150"/>
      <c r="M43" s="151"/>
      <c r="N43" s="152"/>
      <c r="O43" s="283"/>
      <c r="P43" s="151"/>
      <c r="Q43" s="184"/>
      <c r="R43" s="283"/>
      <c r="S43" s="152"/>
      <c r="T43" s="184"/>
    </row>
    <row r="44" spans="1:21" ht="14.25" customHeight="1">
      <c r="A44" s="534"/>
      <c r="B44" s="534"/>
      <c r="C44" s="518"/>
      <c r="D44" s="519"/>
      <c r="E44" s="150"/>
      <c r="F44" s="151"/>
      <c r="G44" s="151"/>
      <c r="H44" s="152"/>
      <c r="I44" s="283"/>
      <c r="J44" s="151"/>
      <c r="K44" s="184"/>
      <c r="L44" s="150"/>
      <c r="M44" s="151"/>
      <c r="N44" s="152"/>
      <c r="O44" s="283"/>
      <c r="P44" s="151"/>
      <c r="Q44" s="184"/>
      <c r="R44" s="283"/>
      <c r="S44" s="152"/>
      <c r="T44" s="184"/>
    </row>
    <row r="45" spans="1:21" ht="14.25" customHeight="1">
      <c r="A45" s="534"/>
      <c r="B45" s="534"/>
      <c r="C45" s="518"/>
      <c r="D45" s="519"/>
      <c r="E45" s="150"/>
      <c r="F45" s="151"/>
      <c r="G45" s="151"/>
      <c r="H45" s="152"/>
      <c r="I45" s="283"/>
      <c r="J45" s="151"/>
      <c r="K45" s="184"/>
      <c r="L45" s="150"/>
      <c r="M45" s="151"/>
      <c r="N45" s="152"/>
      <c r="O45" s="283"/>
      <c r="P45" s="151"/>
      <c r="Q45" s="184"/>
      <c r="R45" s="283"/>
      <c r="S45" s="152"/>
      <c r="T45" s="184"/>
    </row>
    <row r="46" spans="1:21" ht="14.25" customHeight="1">
      <c r="A46" s="534"/>
      <c r="B46" s="534"/>
      <c r="C46" s="518"/>
      <c r="D46" s="519"/>
      <c r="E46" s="150"/>
      <c r="F46" s="151"/>
      <c r="G46" s="151"/>
      <c r="H46" s="152"/>
      <c r="I46" s="283"/>
      <c r="J46" s="151"/>
      <c r="K46" s="184"/>
      <c r="L46" s="150"/>
      <c r="M46" s="151"/>
      <c r="N46" s="152"/>
      <c r="O46" s="283"/>
      <c r="P46" s="151"/>
      <c r="Q46" s="184"/>
      <c r="R46" s="283"/>
      <c r="S46" s="152"/>
      <c r="T46" s="184"/>
    </row>
    <row r="47" spans="1:21" ht="14.25" customHeight="1">
      <c r="A47" s="534"/>
      <c r="B47" s="534"/>
      <c r="C47" s="518"/>
      <c r="D47" s="519"/>
      <c r="E47" s="150"/>
      <c r="F47" s="151"/>
      <c r="G47" s="151"/>
      <c r="H47" s="152"/>
      <c r="I47" s="283"/>
      <c r="J47" s="151"/>
      <c r="K47" s="184"/>
      <c r="L47" s="150"/>
      <c r="M47" s="151"/>
      <c r="N47" s="152"/>
      <c r="O47" s="283"/>
      <c r="P47" s="151"/>
      <c r="Q47" s="184"/>
      <c r="R47" s="283"/>
      <c r="S47" s="152"/>
      <c r="T47" s="184"/>
    </row>
    <row r="48" spans="1:21" ht="14.25" customHeight="1">
      <c r="A48" s="534"/>
      <c r="B48" s="534"/>
      <c r="C48" s="518"/>
      <c r="D48" s="519"/>
      <c r="E48" s="150"/>
      <c r="F48" s="151"/>
      <c r="G48" s="151"/>
      <c r="H48" s="152"/>
      <c r="I48" s="283"/>
      <c r="J48" s="151"/>
      <c r="K48" s="184"/>
      <c r="L48" s="150"/>
      <c r="M48" s="151"/>
      <c r="N48" s="152"/>
      <c r="O48" s="283"/>
      <c r="P48" s="151"/>
      <c r="Q48" s="184"/>
      <c r="R48" s="283"/>
      <c r="S48" s="152"/>
      <c r="T48" s="184"/>
    </row>
    <row r="49" spans="1:23" ht="14.25" customHeight="1">
      <c r="A49" s="534"/>
      <c r="B49" s="534"/>
      <c r="C49" s="518"/>
      <c r="D49" s="519"/>
      <c r="E49" s="150"/>
      <c r="F49" s="151"/>
      <c r="G49" s="151"/>
      <c r="H49" s="152"/>
      <c r="I49" s="283"/>
      <c r="J49" s="151"/>
      <c r="K49" s="184"/>
      <c r="L49" s="150"/>
      <c r="M49" s="151"/>
      <c r="N49" s="152"/>
      <c r="O49" s="283"/>
      <c r="P49" s="151"/>
      <c r="Q49" s="184"/>
      <c r="R49" s="283"/>
      <c r="S49" s="152"/>
      <c r="T49" s="184"/>
    </row>
    <row r="50" spans="1:23" ht="14.25" customHeight="1">
      <c r="A50" s="534"/>
      <c r="B50" s="534"/>
      <c r="C50" s="518"/>
      <c r="D50" s="519"/>
      <c r="E50" s="150"/>
      <c r="F50" s="151"/>
      <c r="G50" s="151"/>
      <c r="H50" s="152"/>
      <c r="I50" s="283"/>
      <c r="J50" s="151"/>
      <c r="K50" s="184"/>
      <c r="L50" s="150"/>
      <c r="M50" s="151"/>
      <c r="N50" s="152"/>
      <c r="O50" s="283"/>
      <c r="P50" s="151"/>
      <c r="Q50" s="184"/>
      <c r="R50" s="283"/>
      <c r="S50" s="152"/>
      <c r="T50" s="184"/>
    </row>
    <row r="51" spans="1:23" ht="14.25" customHeight="1">
      <c r="A51" s="534"/>
      <c r="B51" s="534"/>
      <c r="C51" s="518"/>
      <c r="D51" s="519"/>
      <c r="E51" s="150"/>
      <c r="F51" s="151"/>
      <c r="G51" s="151"/>
      <c r="H51" s="152"/>
      <c r="I51" s="283"/>
      <c r="J51" s="151"/>
      <c r="K51" s="184"/>
      <c r="L51" s="150"/>
      <c r="M51" s="151"/>
      <c r="N51" s="152"/>
      <c r="O51" s="283"/>
      <c r="P51" s="151"/>
      <c r="Q51" s="184"/>
      <c r="R51" s="283"/>
      <c r="S51" s="152"/>
      <c r="T51" s="184"/>
    </row>
    <row r="52" spans="1:23" ht="14.25" customHeight="1" thickBot="1">
      <c r="A52" s="534"/>
      <c r="B52" s="534"/>
      <c r="C52" s="518"/>
      <c r="D52" s="519"/>
      <c r="E52" s="343"/>
      <c r="F52" s="344"/>
      <c r="G52" s="123"/>
      <c r="H52" s="158"/>
      <c r="I52" s="284"/>
      <c r="J52" s="344"/>
      <c r="K52" s="377"/>
      <c r="L52" s="343"/>
      <c r="M52" s="344"/>
      <c r="N52" s="378"/>
      <c r="O52" s="284"/>
      <c r="P52" s="344"/>
      <c r="Q52" s="377"/>
      <c r="R52" s="284"/>
      <c r="S52" s="378"/>
      <c r="T52" s="377"/>
    </row>
    <row r="53" spans="1:23" ht="14.25" customHeight="1">
      <c r="A53" s="561"/>
      <c r="B53" s="164"/>
      <c r="C53" s="17"/>
      <c r="D53" s="55"/>
      <c r="E53" s="165" t="s">
        <v>50</v>
      </c>
      <c r="F53" s="166">
        <f>IF(K58&gt;0,SQRT((1-K58^2)/K58^2),)</f>
        <v>0</v>
      </c>
      <c r="G53" s="167"/>
      <c r="H53" s="168"/>
      <c r="I53" s="164"/>
      <c r="J53" s="166"/>
      <c r="K53" s="169"/>
      <c r="L53" s="165" t="s">
        <v>50</v>
      </c>
      <c r="M53" s="166">
        <f>IF(I58&gt;0,SQRT((1-I58^2)/I58^2),)</f>
        <v>0</v>
      </c>
      <c r="N53" s="170"/>
      <c r="O53" s="165"/>
      <c r="P53" s="166"/>
      <c r="Q53" s="169"/>
      <c r="R53" s="165"/>
      <c r="S53" s="170"/>
      <c r="T53" s="169"/>
    </row>
    <row r="54" spans="1:23" ht="14.25" customHeight="1" thickBot="1">
      <c r="A54" s="561"/>
      <c r="B54" s="171"/>
      <c r="C54" s="172"/>
      <c r="D54" s="173"/>
      <c r="E54" s="5" t="s">
        <v>50</v>
      </c>
      <c r="F54" s="123">
        <f>IF(K59&gt;0,SQRT((1-K59^2)/K59^2),)</f>
        <v>0</v>
      </c>
      <c r="G54" s="174"/>
      <c r="H54" s="175"/>
      <c r="I54" s="171"/>
      <c r="J54" s="123"/>
      <c r="K54" s="158"/>
      <c r="L54" s="122" t="s">
        <v>50</v>
      </c>
      <c r="M54" s="123">
        <f>IF(I59&gt;0,SQRT((1-I59^2)/I59^2),)</f>
        <v>0</v>
      </c>
      <c r="N54" s="124"/>
      <c r="O54" s="122"/>
      <c r="P54" s="123"/>
      <c r="Q54" s="158"/>
      <c r="R54" s="122"/>
      <c r="S54" s="124"/>
      <c r="T54" s="158"/>
      <c r="V54" s="177"/>
    </row>
    <row r="55" spans="1:23" ht="14.25" customHeight="1">
      <c r="A55" s="534"/>
      <c r="B55" s="480" t="s">
        <v>51</v>
      </c>
      <c r="C55" s="520"/>
      <c r="D55" s="178" t="s">
        <v>30</v>
      </c>
      <c r="E55" s="522"/>
      <c r="F55" s="523"/>
      <c r="G55" s="523"/>
      <c r="H55" s="524"/>
      <c r="I55" s="13"/>
      <c r="J55" s="14"/>
      <c r="K55" s="15"/>
      <c r="L55" s="16"/>
      <c r="M55" s="14"/>
      <c r="N55" s="17"/>
      <c r="O55" s="13"/>
      <c r="P55" s="14"/>
      <c r="Q55" s="15"/>
      <c r="R55" s="13"/>
      <c r="S55" s="17"/>
      <c r="T55" s="15"/>
    </row>
    <row r="56" spans="1:23" ht="14.25" customHeight="1">
      <c r="A56" s="534"/>
      <c r="B56" s="480"/>
      <c r="C56" s="520"/>
      <c r="D56" s="184" t="s">
        <v>31</v>
      </c>
      <c r="E56" s="518"/>
      <c r="F56" s="525"/>
      <c r="G56" s="525"/>
      <c r="H56" s="519"/>
      <c r="I56" s="23"/>
      <c r="J56" s="145">
        <v>35</v>
      </c>
      <c r="K56" s="146"/>
      <c r="L56" s="147"/>
      <c r="M56" s="145">
        <v>35</v>
      </c>
      <c r="N56" s="148"/>
      <c r="O56" s="23"/>
      <c r="P56" s="145">
        <v>35</v>
      </c>
      <c r="Q56" s="146"/>
      <c r="R56" s="23"/>
      <c r="S56" s="148">
        <v>35</v>
      </c>
      <c r="T56" s="146"/>
    </row>
    <row r="57" spans="1:23" ht="14.25" customHeight="1" thickBot="1">
      <c r="A57" s="534"/>
      <c r="B57" s="465"/>
      <c r="C57" s="521"/>
      <c r="D57" s="158" t="s">
        <v>32</v>
      </c>
      <c r="E57" s="526"/>
      <c r="F57" s="527"/>
      <c r="G57" s="527"/>
      <c r="H57" s="528"/>
      <c r="I57" s="237"/>
      <c r="J57" s="410" t="s">
        <v>109</v>
      </c>
      <c r="K57" s="411"/>
      <c r="L57" s="412"/>
      <c r="M57" s="410" t="s">
        <v>109</v>
      </c>
      <c r="N57" s="413"/>
      <c r="O57" s="414"/>
      <c r="P57" s="410" t="s">
        <v>109</v>
      </c>
      <c r="Q57" s="411"/>
      <c r="R57" s="414"/>
      <c r="S57" s="410" t="s">
        <v>109</v>
      </c>
      <c r="T57" s="234"/>
    </row>
    <row r="58" spans="1:23" ht="14.25" customHeight="1" thickBot="1">
      <c r="A58" s="534"/>
      <c r="B58" s="503" t="s">
        <v>54</v>
      </c>
      <c r="C58" s="504"/>
      <c r="D58" s="505"/>
      <c r="E58" s="512" t="s">
        <v>55</v>
      </c>
      <c r="F58" s="513"/>
      <c r="G58" s="513"/>
      <c r="H58" s="513"/>
      <c r="I58" s="191"/>
      <c r="J58" s="299"/>
      <c r="K58" s="300"/>
      <c r="L58" s="191"/>
      <c r="M58" s="299"/>
      <c r="N58" s="300"/>
      <c r="O58" s="191"/>
      <c r="P58" s="299"/>
      <c r="Q58" s="300"/>
      <c r="R58" s="191"/>
      <c r="S58" s="299"/>
      <c r="T58" s="193"/>
    </row>
    <row r="59" spans="1:23" ht="14.25" customHeight="1">
      <c r="A59" s="534"/>
      <c r="B59" s="506"/>
      <c r="C59" s="507"/>
      <c r="D59" s="508"/>
      <c r="E59" s="514" t="s">
        <v>56</v>
      </c>
      <c r="F59" s="515"/>
      <c r="G59" s="515"/>
      <c r="H59" s="515"/>
      <c r="I59" s="305"/>
      <c r="J59" s="299"/>
      <c r="K59" s="304"/>
      <c r="L59" s="305"/>
      <c r="M59" s="299"/>
      <c r="N59" s="304"/>
      <c r="O59" s="305"/>
      <c r="P59" s="299"/>
      <c r="Q59" s="304"/>
      <c r="R59" s="305"/>
      <c r="S59" s="299"/>
      <c r="T59" s="302"/>
    </row>
    <row r="60" spans="1:23" ht="14.25" customHeight="1">
      <c r="A60" s="534"/>
      <c r="B60" s="506"/>
      <c r="C60" s="507"/>
      <c r="D60" s="508"/>
      <c r="E60" s="516" t="s">
        <v>28</v>
      </c>
      <c r="F60" s="517"/>
      <c r="G60" s="517"/>
      <c r="H60" s="517"/>
      <c r="I60" s="493"/>
      <c r="J60" s="494"/>
      <c r="K60" s="495"/>
      <c r="L60" s="493"/>
      <c r="M60" s="494"/>
      <c r="N60" s="495"/>
      <c r="O60" s="493"/>
      <c r="P60" s="494"/>
      <c r="Q60" s="495"/>
      <c r="R60" s="493"/>
      <c r="S60" s="494"/>
      <c r="T60" s="496"/>
    </row>
    <row r="61" spans="1:23" ht="14.25" customHeight="1" thickBot="1">
      <c r="A61" s="534"/>
      <c r="B61" s="509"/>
      <c r="C61" s="510"/>
      <c r="D61" s="511"/>
      <c r="E61" s="497" t="s">
        <v>28</v>
      </c>
      <c r="F61" s="498"/>
      <c r="G61" s="498"/>
      <c r="H61" s="498"/>
      <c r="I61" s="499"/>
      <c r="J61" s="500"/>
      <c r="K61" s="501"/>
      <c r="L61" s="499"/>
      <c r="M61" s="500"/>
      <c r="N61" s="501"/>
      <c r="O61" s="499"/>
      <c r="P61" s="500"/>
      <c r="Q61" s="501"/>
      <c r="R61" s="499"/>
      <c r="S61" s="500"/>
      <c r="T61" s="502"/>
      <c r="W61" s="197"/>
    </row>
    <row r="62" spans="1:23" ht="14.25" customHeight="1">
      <c r="A62" s="534"/>
      <c r="B62" s="477" t="s">
        <v>57</v>
      </c>
      <c r="C62" s="478"/>
      <c r="D62" s="479"/>
      <c r="E62" s="483" t="s">
        <v>58</v>
      </c>
      <c r="F62" s="484"/>
      <c r="G62" s="484"/>
      <c r="H62" s="485"/>
      <c r="I62" s="201">
        <f>ROUND((V8^2+W8^2)*[2]АРЭС!$F$8/[2]АРЭС!$C$8^2,4)</f>
        <v>2.3E-3</v>
      </c>
      <c r="J62" s="415" t="s">
        <v>59</v>
      </c>
      <c r="K62" s="416">
        <f>ROUND((V8^2+W8^2)*[2]АРЭС!$I$8/([2]АРЭС!$C$8*100),4)</f>
        <v>7.4800000000000005E-2</v>
      </c>
      <c r="L62" s="417">
        <f>ROUND((X8^2+Y8^2)*[2]АРЭС!$F$8/[2]АРЭС!$C$8^2,4)</f>
        <v>2.3E-3</v>
      </c>
      <c r="M62" s="415" t="s">
        <v>59</v>
      </c>
      <c r="N62" s="416">
        <f>ROUND((X8^2+Y8^2)*[2]АРЭС!$I$8/([2]АРЭС!$C$8*100),4)</f>
        <v>7.4099999999999999E-2</v>
      </c>
      <c r="O62" s="417">
        <f>ROUND((Z8^2+AA8^2)*[2]АРЭС!$F$8/[2]АРЭС!$C$8^2,4)</f>
        <v>2.3E-3</v>
      </c>
      <c r="P62" s="415" t="s">
        <v>59</v>
      </c>
      <c r="Q62" s="416">
        <f>ROUND((Z8^2+AA8^2)*[2]АРЭС!$I$8/([2]АРЭС!$C$8*100),4)</f>
        <v>7.4399999999999994E-2</v>
      </c>
      <c r="R62" s="417">
        <f>ROUND((AB8^2+AC8^2)*[2]АРЭС!$F$8/[2]АРЭС!$C$8^2,4)</f>
        <v>2.3E-3</v>
      </c>
      <c r="S62" s="415" t="s">
        <v>59</v>
      </c>
      <c r="T62" s="416">
        <f>ROUND((AB8^2+AC8^2)*[2]АРЭС!$I$8/([2]АРЭС!$C$8*100),4)</f>
        <v>7.3700000000000002E-2</v>
      </c>
    </row>
    <row r="63" spans="1:23" ht="14.25" customHeight="1">
      <c r="A63" s="534"/>
      <c r="B63" s="480"/>
      <c r="C63" s="481"/>
      <c r="D63" s="482"/>
      <c r="E63" s="486" t="s">
        <v>58</v>
      </c>
      <c r="F63" s="487"/>
      <c r="G63" s="487"/>
      <c r="H63" s="488"/>
      <c r="I63" s="201">
        <f>ROUND((V12^2+W12^2)*[2]АРЭС!$F$9/[2]АРЭС!$C$9^2,4)</f>
        <v>2.3999999999999998E-3</v>
      </c>
      <c r="J63" s="415" t="s">
        <v>59</v>
      </c>
      <c r="K63" s="416">
        <f>ROUND((V12^2+W12^2)*[2]АРЭС!$I$9/([2]АРЭС!$C$9*100),4)</f>
        <v>7.7899999999999997E-2</v>
      </c>
      <c r="L63" s="417">
        <f>ROUND((X12^2+Y12^2)*[2]АРЭС!$F$9/[2]АРЭС!$C$9^2,4)</f>
        <v>2.3999999999999998E-3</v>
      </c>
      <c r="M63" s="415" t="s">
        <v>59</v>
      </c>
      <c r="N63" s="416">
        <f>ROUND((X12^2+Y12^2)*[2]АРЭС!$I$9/([2]АРЭС!$C$9*100),4)</f>
        <v>7.9600000000000004E-2</v>
      </c>
      <c r="O63" s="417">
        <f>ROUND((Z12^2+AA12^2)*[2]АРЭС!$F$9/[2]АРЭС!$C$9^2,4)</f>
        <v>2.3999999999999998E-3</v>
      </c>
      <c r="P63" s="415" t="s">
        <v>59</v>
      </c>
      <c r="Q63" s="416">
        <f>ROUND((Z12^2+AA12^2)*[2]АРЭС!$I$9/([2]АРЭС!$C$9*100),4)</f>
        <v>7.8799999999999995E-2</v>
      </c>
      <c r="R63" s="417">
        <f>ROUND((AB12^2+AC12^2)*[2]АРЭС!$F$9/[2]АРЭС!$C$9^2,4)</f>
        <v>2.3999999999999998E-3</v>
      </c>
      <c r="S63" s="415" t="s">
        <v>59</v>
      </c>
      <c r="T63" s="416">
        <f>ROUND((AB12^2+AC12^2)*[2]АРЭС!$I$9/([2]АРЭС!$C$9*100),4)</f>
        <v>7.7200000000000005E-2</v>
      </c>
    </row>
    <row r="64" spans="1:23" ht="14.25" customHeight="1">
      <c r="A64" s="534"/>
      <c r="B64" s="480"/>
      <c r="C64" s="481"/>
      <c r="D64" s="482"/>
      <c r="E64" s="486" t="s">
        <v>58</v>
      </c>
      <c r="F64" s="487"/>
      <c r="G64" s="487"/>
      <c r="H64" s="488"/>
      <c r="I64" s="105"/>
      <c r="J64" s="204" t="s">
        <v>59</v>
      </c>
      <c r="K64" s="74"/>
      <c r="L64" s="105"/>
      <c r="M64" s="204" t="s">
        <v>59</v>
      </c>
      <c r="N64" s="74"/>
      <c r="O64" s="105"/>
      <c r="P64" s="204" t="s">
        <v>59</v>
      </c>
      <c r="Q64" s="74"/>
      <c r="R64" s="105"/>
      <c r="S64" s="204" t="s">
        <v>59</v>
      </c>
      <c r="T64" s="74"/>
    </row>
    <row r="65" spans="1:20" ht="14.25" customHeight="1" thickBot="1">
      <c r="A65" s="534"/>
      <c r="B65" s="480"/>
      <c r="C65" s="481"/>
      <c r="D65" s="482"/>
      <c r="E65" s="489" t="s">
        <v>58</v>
      </c>
      <c r="F65" s="490"/>
      <c r="G65" s="490"/>
      <c r="H65" s="491"/>
      <c r="I65" s="113"/>
      <c r="J65" s="205" t="s">
        <v>59</v>
      </c>
      <c r="K65" s="61"/>
      <c r="L65" s="113"/>
      <c r="M65" s="205" t="s">
        <v>59</v>
      </c>
      <c r="N65" s="61"/>
      <c r="O65" s="113"/>
      <c r="P65" s="205" t="s">
        <v>59</v>
      </c>
      <c r="Q65" s="61"/>
      <c r="R65" s="113"/>
      <c r="S65" s="205" t="s">
        <v>59</v>
      </c>
      <c r="T65" s="61"/>
    </row>
    <row r="66" spans="1:20" ht="14.25" customHeight="1">
      <c r="A66" s="561"/>
      <c r="B66" s="206"/>
      <c r="C66" s="207"/>
      <c r="D66" s="208"/>
      <c r="E66" s="209"/>
      <c r="F66" s="492" t="s">
        <v>60</v>
      </c>
      <c r="G66" s="492"/>
      <c r="H66" s="210"/>
      <c r="I66" s="211">
        <f>I62+V8+V7+H6</f>
        <v>2.6972999999999998</v>
      </c>
      <c r="J66" s="212" t="s">
        <v>59</v>
      </c>
      <c r="K66" s="213">
        <f>K62+W8+W7+H7</f>
        <v>2.2428000000000003</v>
      </c>
      <c r="L66" s="211">
        <f>L62+X8+X7+H6</f>
        <v>2.6833</v>
      </c>
      <c r="M66" s="212" t="s">
        <v>59</v>
      </c>
      <c r="N66" s="214">
        <f>N62+Y8+Y7+H7</f>
        <v>2.2351000000000001</v>
      </c>
      <c r="O66" s="215">
        <f>O62+Z8+Z7+H6</f>
        <v>2.6833</v>
      </c>
      <c r="P66" s="212" t="s">
        <v>59</v>
      </c>
      <c r="Q66" s="213">
        <f>Q62+AA8+AA7+H7</f>
        <v>2.2454000000000001</v>
      </c>
      <c r="R66" s="211">
        <f>R62+AB8+AB7+H6</f>
        <v>2.6833</v>
      </c>
      <c r="S66" s="212" t="s">
        <v>59</v>
      </c>
      <c r="T66" s="214">
        <f>T62+AC8+AC7+H7</f>
        <v>2.2207000000000003</v>
      </c>
    </row>
    <row r="67" spans="1:20" ht="14.25" customHeight="1">
      <c r="A67" s="561"/>
      <c r="B67" s="216"/>
      <c r="C67" s="217"/>
      <c r="D67" s="218"/>
      <c r="E67" s="219"/>
      <c r="F67" s="462" t="s">
        <v>61</v>
      </c>
      <c r="G67" s="462"/>
      <c r="H67" s="220"/>
      <c r="I67" s="221">
        <f>I63+V12+V11+H10</f>
        <v>2.6534</v>
      </c>
      <c r="J67" s="204" t="s">
        <v>59</v>
      </c>
      <c r="K67" s="221">
        <f>K63+W12+W11+H11</f>
        <v>2.4019000000000004</v>
      </c>
      <c r="L67" s="222">
        <f>L63+X12+X11+H10</f>
        <v>2.6894</v>
      </c>
      <c r="M67" s="204" t="s">
        <v>59</v>
      </c>
      <c r="N67" s="223">
        <f>N63+Y12+Y11+H11</f>
        <v>2.4156000000000004</v>
      </c>
      <c r="O67" s="221">
        <f>O63+Z12+Z11+H10</f>
        <v>2.6774</v>
      </c>
      <c r="P67" s="204" t="s">
        <v>59</v>
      </c>
      <c r="Q67" s="221">
        <f>Q63+AA12+AA11+H11</f>
        <v>2.4048000000000003</v>
      </c>
      <c r="R67" s="222">
        <f>R63+AB12+AB11+H10</f>
        <v>2.6543999999999999</v>
      </c>
      <c r="S67" s="204" t="s">
        <v>59</v>
      </c>
      <c r="T67" s="223">
        <f>T63+AC12+AC11+H11</f>
        <v>2.3761999999999999</v>
      </c>
    </row>
    <row r="68" spans="1:20" ht="14.25" customHeight="1">
      <c r="A68" s="561"/>
      <c r="B68" s="216"/>
      <c r="C68" s="217"/>
      <c r="D68" s="218"/>
      <c r="E68" s="219"/>
      <c r="F68" s="463" t="s">
        <v>62</v>
      </c>
      <c r="G68" s="463"/>
      <c r="H68" s="220"/>
      <c r="I68" s="106"/>
      <c r="J68" s="204" t="s">
        <v>59</v>
      </c>
      <c r="K68" s="106"/>
      <c r="L68" s="105"/>
      <c r="M68" s="204" t="s">
        <v>59</v>
      </c>
      <c r="N68" s="74"/>
      <c r="O68" s="106"/>
      <c r="P68" s="204" t="s">
        <v>59</v>
      </c>
      <c r="Q68" s="106"/>
      <c r="R68" s="105"/>
      <c r="S68" s="204" t="s">
        <v>59</v>
      </c>
      <c r="T68" s="74"/>
    </row>
    <row r="69" spans="1:20" ht="14.25" customHeight="1" thickBot="1">
      <c r="A69" s="561"/>
      <c r="B69" s="224"/>
      <c r="C69" s="225"/>
      <c r="D69" s="226"/>
      <c r="E69" s="227"/>
      <c r="F69" s="464" t="s">
        <v>63</v>
      </c>
      <c r="G69" s="464"/>
      <c r="H69" s="228"/>
      <c r="I69" s="225"/>
      <c r="J69" s="229" t="s">
        <v>59</v>
      </c>
      <c r="K69" s="225"/>
      <c r="L69" s="224"/>
      <c r="M69" s="229" t="s">
        <v>59</v>
      </c>
      <c r="N69" s="226"/>
      <c r="O69" s="225"/>
      <c r="P69" s="229" t="s">
        <v>59</v>
      </c>
      <c r="Q69" s="225"/>
      <c r="R69" s="224"/>
      <c r="S69" s="229" t="s">
        <v>59</v>
      </c>
      <c r="T69" s="226"/>
    </row>
    <row r="70" spans="1:20" ht="14.25" customHeight="1" thickBot="1">
      <c r="A70" s="534"/>
      <c r="B70" s="465"/>
      <c r="C70" s="466"/>
      <c r="D70" s="467"/>
      <c r="E70" s="468" t="s">
        <v>64</v>
      </c>
      <c r="F70" s="469"/>
      <c r="G70" s="469"/>
      <c r="H70" s="470"/>
      <c r="I70" s="230">
        <f>I66+I67</f>
        <v>5.3506999999999998</v>
      </c>
      <c r="J70" s="231" t="s">
        <v>59</v>
      </c>
      <c r="K70" s="232">
        <f>K66+K67</f>
        <v>4.6447000000000003</v>
      </c>
      <c r="L70" s="230">
        <f>L66+L67</f>
        <v>5.3727</v>
      </c>
      <c r="M70" s="231" t="s">
        <v>59</v>
      </c>
      <c r="N70" s="232">
        <f>N66+N67</f>
        <v>4.6507000000000005</v>
      </c>
      <c r="O70" s="230">
        <f>O66+O67</f>
        <v>5.3606999999999996</v>
      </c>
      <c r="P70" s="231" t="s">
        <v>59</v>
      </c>
      <c r="Q70" s="232">
        <f>Q66+Q67</f>
        <v>4.6501999999999999</v>
      </c>
      <c r="R70" s="230">
        <f>R66+R67</f>
        <v>5.3376999999999999</v>
      </c>
      <c r="S70" s="231" t="s">
        <v>59</v>
      </c>
      <c r="T70" s="232">
        <f>T66+T67</f>
        <v>4.5968999999999998</v>
      </c>
    </row>
    <row r="71" spans="1:20" ht="14.25" customHeight="1" thickBot="1">
      <c r="A71" s="534"/>
      <c r="B71" s="471" t="s">
        <v>65</v>
      </c>
      <c r="C71" s="472"/>
      <c r="D71" s="473"/>
      <c r="E71" s="474" t="s">
        <v>66</v>
      </c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6"/>
    </row>
    <row r="72" spans="1:20" ht="14.25" customHeight="1" thickBot="1">
      <c r="A72" s="558"/>
      <c r="B72" s="459" t="s">
        <v>67</v>
      </c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1"/>
    </row>
    <row r="74" spans="1:20" ht="15">
      <c r="B74" t="s">
        <v>68</v>
      </c>
      <c r="P74" t="s">
        <v>69</v>
      </c>
      <c r="R74" s="352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E74"/>
  <sheetViews>
    <sheetView view="pageBreakPreview" zoomScale="60" zoomScaleNormal="100" workbookViewId="0">
      <selection activeCell="S31" sqref="S31:S44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1" customFormat="1" ht="14.25" customHeight="1">
      <c r="A1" s="559" t="s">
        <v>87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</row>
    <row r="2" spans="1:31" s="1" customFormat="1" ht="14.25" customHeight="1" thickBot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</row>
    <row r="3" spans="1:31" ht="14.25" customHeight="1" thickBot="1">
      <c r="A3" s="533" t="s">
        <v>1</v>
      </c>
      <c r="B3" s="477"/>
      <c r="C3" s="478"/>
      <c r="D3" s="479"/>
      <c r="E3" s="477" t="s">
        <v>2</v>
      </c>
      <c r="F3" s="479"/>
      <c r="G3" s="478" t="s">
        <v>3</v>
      </c>
      <c r="H3" s="479"/>
      <c r="I3" s="562" t="s">
        <v>76</v>
      </c>
      <c r="J3" s="563"/>
      <c r="K3" s="564"/>
      <c r="L3" s="562" t="s">
        <v>77</v>
      </c>
      <c r="M3" s="563"/>
      <c r="N3" s="564"/>
      <c r="O3" s="562" t="s">
        <v>78</v>
      </c>
      <c r="P3" s="563"/>
      <c r="Q3" s="564"/>
      <c r="R3" s="562" t="s">
        <v>79</v>
      </c>
      <c r="S3" s="563"/>
      <c r="T3" s="564"/>
    </row>
    <row r="4" spans="1:31" ht="14.25" customHeight="1">
      <c r="A4" s="534"/>
      <c r="B4" s="480"/>
      <c r="C4" s="481"/>
      <c r="D4" s="482"/>
      <c r="E4" s="480"/>
      <c r="F4" s="482"/>
      <c r="G4" s="481"/>
      <c r="H4" s="482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556" t="s">
        <v>11</v>
      </c>
      <c r="W4" s="557"/>
      <c r="X4" s="556" t="s">
        <v>12</v>
      </c>
      <c r="Y4" s="557"/>
      <c r="Z4" s="556" t="s">
        <v>13</v>
      </c>
      <c r="AA4" s="557"/>
      <c r="AB4" s="556" t="s">
        <v>14</v>
      </c>
      <c r="AC4" s="557"/>
    </row>
    <row r="5" spans="1:31" ht="14.25" customHeight="1" thickBot="1">
      <c r="A5" s="534"/>
      <c r="B5" s="465"/>
      <c r="C5" s="466"/>
      <c r="D5" s="467"/>
      <c r="E5" s="465"/>
      <c r="F5" s="467"/>
      <c r="G5" s="466"/>
      <c r="H5" s="467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</row>
    <row r="6" spans="1:31" ht="14.25" customHeight="1">
      <c r="A6" s="534"/>
      <c r="B6" s="533" t="s">
        <v>19</v>
      </c>
      <c r="C6" s="541" t="s">
        <v>20</v>
      </c>
      <c r="D6" s="51">
        <v>110</v>
      </c>
      <c r="E6" s="547">
        <v>7</v>
      </c>
      <c r="F6" s="548"/>
      <c r="G6" s="11" t="s">
        <v>21</v>
      </c>
      <c r="H6" s="265">
        <f>[2]АРЭС!$E$10</f>
        <v>2.9000000000000001E-2</v>
      </c>
      <c r="I6" s="13"/>
      <c r="J6" s="372"/>
      <c r="K6" s="373"/>
      <c r="L6" s="374"/>
      <c r="M6" s="372"/>
      <c r="N6" s="375"/>
      <c r="O6" s="376"/>
      <c r="P6" s="372"/>
      <c r="Q6" s="373"/>
      <c r="R6" s="376"/>
      <c r="S6" s="375"/>
      <c r="T6" s="373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  <c r="AE6" s="19" t="s">
        <v>24</v>
      </c>
    </row>
    <row r="7" spans="1:31" ht="14.25" customHeight="1">
      <c r="A7" s="534"/>
      <c r="B7" s="534"/>
      <c r="C7" s="542"/>
      <c r="D7" s="20">
        <v>35</v>
      </c>
      <c r="E7" s="549"/>
      <c r="F7" s="550"/>
      <c r="G7" s="73" t="s">
        <v>25</v>
      </c>
      <c r="H7" s="287">
        <f>[2]АРЭС!$L$10</f>
        <v>0.13119999999999998</v>
      </c>
      <c r="I7" s="23"/>
      <c r="J7" s="269"/>
      <c r="K7" s="270"/>
      <c r="L7" s="271"/>
      <c r="M7" s="269"/>
      <c r="N7" s="272"/>
      <c r="O7" s="273"/>
      <c r="P7" s="269"/>
      <c r="Q7" s="270"/>
      <c r="R7" s="273"/>
      <c r="S7" s="272"/>
      <c r="T7" s="270"/>
      <c r="U7" s="18" t="s">
        <v>88</v>
      </c>
      <c r="V7" s="288">
        <f>IF(I7&gt;0,ROUND(I7*$I$56*$I$58*SQRT(3)/1000,2),J7)</f>
        <v>0</v>
      </c>
      <c r="W7" s="289">
        <f>IF(K7&gt;0,K7,ROUND(V7*$M$53,2))</f>
        <v>0</v>
      </c>
      <c r="X7" s="288">
        <f>IF(L7&gt;0,ROUND(L7*$L$56*$L$58*SQRT(3)/1000,2),M7)</f>
        <v>0</v>
      </c>
      <c r="Y7" s="289">
        <f>IF(N7&gt;0,N7,ROUND(X7*$M$53,2))</f>
        <v>0</v>
      </c>
      <c r="Z7" s="288">
        <f>IF(O7&gt;0,ROUND(O7*$O$56*$O$58*SQRT(3)/1000,2),P7)</f>
        <v>0</v>
      </c>
      <c r="AA7" s="289">
        <f>IF(Q7&gt;0,Q7,ROUND(Z7*$M$53,2))</f>
        <v>0</v>
      </c>
      <c r="AB7" s="288">
        <f>IF(R7&gt;0,ROUND(R7*$R$56*$R$58*SQRT(3)/1000,2),S7)</f>
        <v>0</v>
      </c>
      <c r="AC7" s="289">
        <f>IF(T7&gt;0,T7,ROUND(AB7*$M$53,2))</f>
        <v>0</v>
      </c>
    </row>
    <row r="8" spans="1:31" ht="14.25" customHeight="1" thickBot="1">
      <c r="A8" s="534"/>
      <c r="B8" s="534"/>
      <c r="C8" s="542"/>
      <c r="D8" s="30">
        <v>6</v>
      </c>
      <c r="E8" s="578"/>
      <c r="F8" s="579"/>
      <c r="G8" s="60"/>
      <c r="H8" s="61"/>
      <c r="I8" s="237"/>
      <c r="J8" s="233">
        <v>2.1349999999999998</v>
      </c>
      <c r="K8" s="234">
        <v>0.88400000000000001</v>
      </c>
      <c r="L8" s="235"/>
      <c r="M8" s="236">
        <v>2.1080000000000001</v>
      </c>
      <c r="N8" s="234">
        <v>0.871</v>
      </c>
      <c r="O8" s="237"/>
      <c r="P8" s="236">
        <v>2.1150000000000002</v>
      </c>
      <c r="Q8" s="234">
        <v>0.85699999999999998</v>
      </c>
      <c r="R8" s="237"/>
      <c r="S8" s="238">
        <v>2.1739999999999999</v>
      </c>
      <c r="T8" s="236">
        <v>0.83199999999999996</v>
      </c>
      <c r="U8" s="18" t="s">
        <v>89</v>
      </c>
      <c r="V8" s="288">
        <f>IF(I8&gt;0,ROUND(I8*$I$57*$K$58*SQRT(3)/1000,3),J8)</f>
        <v>2.1349999999999998</v>
      </c>
      <c r="W8" s="289">
        <f>IF(K8&gt;0,K8,ROUND(V8*$F$53,3))</f>
        <v>0.88400000000000001</v>
      </c>
      <c r="X8" s="288">
        <f>IF(L8&gt;0,ROUND(L8*$L$57*$N$58*SQRT(3)/1000,3),M8)</f>
        <v>2.1080000000000001</v>
      </c>
      <c r="Y8" s="289">
        <f>IF(N8&gt;0,N8,ROUND(X8*$F$53,3))</f>
        <v>0.871</v>
      </c>
      <c r="Z8" s="288">
        <f>IF(O8&gt;0,ROUND(O8*$O$57*$Q$58*SQRT(3)/1000,3),P8)</f>
        <v>2.1150000000000002</v>
      </c>
      <c r="AA8" s="289">
        <f>IF(Q8&gt;0,Q8,ROUND(Z8*$F$53,3))</f>
        <v>0.85699999999999998</v>
      </c>
      <c r="AB8" s="288">
        <f>IF(R8&gt;0,ROUND(R8*$R$57*$T$58*SQRT(3)/1000,3),S8)</f>
        <v>2.1739999999999999</v>
      </c>
      <c r="AC8" s="289">
        <f>IF(T8&gt;0,T8,ROUND(AB8*$F$53,3))</f>
        <v>0.83199999999999996</v>
      </c>
    </row>
    <row r="9" spans="1:31" ht="14.25" customHeight="1" thickBot="1">
      <c r="A9" s="534"/>
      <c r="B9" s="534"/>
      <c r="C9" s="543"/>
      <c r="D9" s="42" t="s">
        <v>26</v>
      </c>
      <c r="E9" s="553"/>
      <c r="F9" s="554"/>
      <c r="G9" s="554"/>
      <c r="H9" s="555"/>
      <c r="I9" s="243"/>
      <c r="J9" s="239"/>
      <c r="K9" s="240"/>
      <c r="L9" s="241"/>
      <c r="M9" s="239"/>
      <c r="N9" s="242"/>
      <c r="O9" s="243"/>
      <c r="P9" s="239"/>
      <c r="Q9" s="240"/>
      <c r="R9" s="243"/>
      <c r="S9" s="242"/>
      <c r="T9" s="239"/>
      <c r="U9" s="49"/>
      <c r="V9" s="50"/>
      <c r="W9" s="50"/>
      <c r="X9" s="50"/>
      <c r="Y9" s="50"/>
      <c r="Z9" s="50"/>
      <c r="AA9" s="50"/>
      <c r="AB9" s="50"/>
      <c r="AC9" s="50"/>
    </row>
    <row r="10" spans="1:31" ht="14.25" customHeight="1">
      <c r="A10" s="534"/>
      <c r="B10" s="534"/>
      <c r="C10" s="541" t="s">
        <v>90</v>
      </c>
      <c r="D10" s="51">
        <v>110</v>
      </c>
      <c r="E10" s="576">
        <v>7</v>
      </c>
      <c r="F10" s="577"/>
      <c r="G10" s="11" t="s">
        <v>21</v>
      </c>
      <c r="H10" s="265">
        <f>[2]АРЭС!$E$11</f>
        <v>2.1000000000000001E-2</v>
      </c>
      <c r="I10" s="13"/>
      <c r="J10" s="14"/>
      <c r="K10" s="15"/>
      <c r="L10" s="16"/>
      <c r="M10" s="14"/>
      <c r="N10" s="17"/>
      <c r="O10" s="13"/>
      <c r="P10" s="14"/>
      <c r="Q10" s="15"/>
      <c r="R10" s="13"/>
      <c r="S10" s="17"/>
      <c r="T10" s="14"/>
    </row>
    <row r="11" spans="1:31" ht="14.25" customHeight="1">
      <c r="A11" s="534"/>
      <c r="B11" s="534"/>
      <c r="C11" s="542"/>
      <c r="D11" s="20">
        <v>35</v>
      </c>
      <c r="E11" s="549"/>
      <c r="F11" s="550"/>
      <c r="G11" s="73" t="s">
        <v>25</v>
      </c>
      <c r="H11" s="287">
        <f>[2]АРЭС!$L$11</f>
        <v>0.11199999999999999</v>
      </c>
      <c r="I11" s="23"/>
      <c r="J11" s="145"/>
      <c r="K11" s="146"/>
      <c r="L11" s="147"/>
      <c r="M11" s="145"/>
      <c r="N11" s="148"/>
      <c r="O11" s="23"/>
      <c r="P11" s="145"/>
      <c r="Q11" s="146"/>
      <c r="R11" s="23"/>
      <c r="S11" s="148"/>
      <c r="T11" s="145"/>
      <c r="U11" s="18" t="s">
        <v>88</v>
      </c>
      <c r="V11" s="288">
        <f>IF(I11&gt;0,ROUND(I11*$K$56*$I$59*SQRT(3)/1000,2),J11)</f>
        <v>0</v>
      </c>
      <c r="W11" s="289">
        <f>IF(K11&gt;0,K11,ROUND(V11*$M$54,2))</f>
        <v>0</v>
      </c>
      <c r="X11" s="288">
        <f>IF(L11&gt;0,ROUND(L11*$N$56*$L$59*SQRT(3)/1000,2),M11)</f>
        <v>0</v>
      </c>
      <c r="Y11" s="289">
        <f>IF(N11&gt;0,N11,ROUND(X11*$M$54,2))</f>
        <v>0</v>
      </c>
      <c r="Z11" s="288">
        <f>IF(O11&gt;0,ROUND(O11*$Q$56*$O$59*SQRT(3)/1000,2),P11)</f>
        <v>0</v>
      </c>
      <c r="AA11" s="289">
        <f>IF(Q11&gt;0,Q11,ROUND(Z11*$M$54,2))</f>
        <v>0</v>
      </c>
      <c r="AB11" s="288">
        <f>IF(R11&gt;0,ROUND(R11*$T$56*$R$59*SQRT(3)/1000,2),S11)</f>
        <v>0</v>
      </c>
      <c r="AC11" s="289">
        <f>IF(T11&gt;0,T11,ROUND(AB11*$M$54,2))</f>
        <v>0</v>
      </c>
    </row>
    <row r="12" spans="1:31" ht="14.25" customHeight="1" thickBot="1">
      <c r="A12" s="534"/>
      <c r="B12" s="534"/>
      <c r="C12" s="542"/>
      <c r="D12" s="30">
        <v>6</v>
      </c>
      <c r="E12" s="578"/>
      <c r="F12" s="579"/>
      <c r="G12" s="60"/>
      <c r="H12" s="61"/>
      <c r="I12" s="237"/>
      <c r="J12" s="236">
        <v>2.5419999999999998</v>
      </c>
      <c r="K12" s="234">
        <v>1.0760000000000001</v>
      </c>
      <c r="L12" s="235"/>
      <c r="M12" s="236">
        <v>2.3530000000000002</v>
      </c>
      <c r="N12" s="238">
        <v>0.91300000000000003</v>
      </c>
      <c r="O12" s="237"/>
      <c r="P12" s="236">
        <v>1.825</v>
      </c>
      <c r="Q12" s="234">
        <v>0.68799999999999994</v>
      </c>
      <c r="R12" s="237"/>
      <c r="S12" s="238">
        <v>1.84</v>
      </c>
      <c r="T12" s="236">
        <v>0.749</v>
      </c>
      <c r="U12" s="18" t="s">
        <v>89</v>
      </c>
      <c r="V12" s="288">
        <f>IF(I12&gt;0,ROUND(I12*$K$57*$K$59*SQRT(3)/1000,3),J12)</f>
        <v>2.5419999999999998</v>
      </c>
      <c r="W12" s="289">
        <f>IF(K12&gt;0,K12,ROUND(V12*$F$54,3))</f>
        <v>1.0760000000000001</v>
      </c>
      <c r="X12" s="288">
        <f>IF(L12&gt;0,ROUND(L12*$N$57*$N$59*SQRT(3)/1000,3),M12)</f>
        <v>2.3530000000000002</v>
      </c>
      <c r="Y12" s="289">
        <f>IF(N12&gt;0,N12,ROUND(X12*$F$54,3))</f>
        <v>0.91300000000000003</v>
      </c>
      <c r="Z12" s="288">
        <f>IF(O12&gt;0,ROUND(O12*$Q$57*$Q$59*SQRT(3)/1000,3),P12)</f>
        <v>1.825</v>
      </c>
      <c r="AA12" s="289">
        <f>IF(Q12&gt;0,Q12,ROUND(Z12*$F$54,3))</f>
        <v>0.68799999999999994</v>
      </c>
      <c r="AB12" s="288">
        <f>IF(R12&gt;0,ROUND(R12*$T$57*$T$59*SQRT(3)/1000,3),S12)</f>
        <v>1.84</v>
      </c>
      <c r="AC12" s="289">
        <f>IF(T12&gt;0,T12,ROUND(AB12*$F$54,3))</f>
        <v>0.749</v>
      </c>
    </row>
    <row r="13" spans="1:31" ht="14.25" customHeight="1" thickBot="1">
      <c r="A13" s="534"/>
      <c r="B13" s="534"/>
      <c r="C13" s="543"/>
      <c r="D13" s="42" t="s">
        <v>26</v>
      </c>
      <c r="E13" s="553"/>
      <c r="F13" s="554"/>
      <c r="G13" s="554"/>
      <c r="H13" s="555"/>
      <c r="I13" s="243"/>
      <c r="J13" s="244"/>
      <c r="K13" s="245"/>
      <c r="L13" s="246"/>
      <c r="M13" s="244"/>
      <c r="N13" s="247"/>
      <c r="O13" s="248"/>
      <c r="P13" s="244"/>
      <c r="Q13" s="245"/>
      <c r="R13" s="248"/>
      <c r="S13" s="247"/>
      <c r="T13" s="244"/>
    </row>
    <row r="14" spans="1:31" ht="14.25" customHeight="1">
      <c r="A14" s="534"/>
      <c r="B14" s="534"/>
      <c r="C14" s="541" t="s">
        <v>28</v>
      </c>
      <c r="D14" s="51"/>
      <c r="E14" s="535"/>
      <c r="F14" s="538"/>
      <c r="G14" s="11" t="s">
        <v>21</v>
      </c>
      <c r="H14" s="66"/>
      <c r="I14" s="165"/>
      <c r="J14" s="277"/>
      <c r="K14" s="278"/>
      <c r="L14" s="279"/>
      <c r="M14" s="277"/>
      <c r="N14" s="282"/>
      <c r="O14" s="281"/>
      <c r="P14" s="277"/>
      <c r="Q14" s="278"/>
      <c r="R14" s="281"/>
      <c r="S14" s="282"/>
      <c r="T14" s="277"/>
    </row>
    <row r="15" spans="1:31" ht="14.25" customHeight="1">
      <c r="A15" s="534"/>
      <c r="B15" s="534"/>
      <c r="C15" s="542"/>
      <c r="D15" s="20"/>
      <c r="E15" s="518"/>
      <c r="F15" s="519"/>
      <c r="G15" s="73" t="s">
        <v>25</v>
      </c>
      <c r="H15" s="74"/>
      <c r="I15" s="283"/>
      <c r="J15" s="151"/>
      <c r="K15" s="184"/>
      <c r="L15" s="150"/>
      <c r="M15" s="151"/>
      <c r="N15" s="152"/>
      <c r="O15" s="283"/>
      <c r="P15" s="151"/>
      <c r="Q15" s="184"/>
      <c r="R15" s="283"/>
      <c r="S15" s="152"/>
      <c r="T15" s="151"/>
    </row>
    <row r="16" spans="1:31" ht="14.25" customHeight="1" thickBot="1">
      <c r="A16" s="534"/>
      <c r="B16" s="534"/>
      <c r="C16" s="542"/>
      <c r="D16" s="30"/>
      <c r="E16" s="526"/>
      <c r="F16" s="528"/>
      <c r="G16" s="60"/>
      <c r="H16" s="61"/>
      <c r="I16" s="284"/>
      <c r="J16" s="344"/>
      <c r="K16" s="377"/>
      <c r="L16" s="343"/>
      <c r="M16" s="160"/>
      <c r="N16" s="163"/>
      <c r="O16" s="284"/>
      <c r="P16" s="344"/>
      <c r="Q16" s="377"/>
      <c r="R16" s="284"/>
      <c r="S16" s="378"/>
      <c r="T16" s="344"/>
    </row>
    <row r="17" spans="1:20" ht="14.25" customHeight="1" thickBot="1">
      <c r="A17" s="534"/>
      <c r="B17" s="534"/>
      <c r="C17" s="543"/>
      <c r="D17" s="42" t="s">
        <v>26</v>
      </c>
      <c r="E17" s="471"/>
      <c r="F17" s="472"/>
      <c r="G17" s="472"/>
      <c r="H17" s="473"/>
      <c r="I17" s="285"/>
      <c r="J17" s="379"/>
      <c r="K17" s="380"/>
      <c r="L17" s="381"/>
      <c r="M17" s="379"/>
      <c r="N17" s="382"/>
      <c r="O17" s="285"/>
      <c r="P17" s="379"/>
      <c r="Q17" s="380"/>
      <c r="R17" s="285"/>
      <c r="S17" s="382"/>
      <c r="T17" s="379"/>
    </row>
    <row r="18" spans="1:20" ht="14.25" customHeight="1">
      <c r="A18" s="534"/>
      <c r="B18" s="534"/>
      <c r="C18" s="541" t="s">
        <v>28</v>
      </c>
      <c r="D18" s="51"/>
      <c r="E18" s="535"/>
      <c r="F18" s="538"/>
      <c r="G18" s="11" t="s">
        <v>21</v>
      </c>
      <c r="H18" s="66"/>
      <c r="I18" s="165"/>
      <c r="J18" s="166"/>
      <c r="K18" s="169"/>
      <c r="L18" s="383"/>
      <c r="M18" s="166"/>
      <c r="N18" s="170"/>
      <c r="O18" s="165"/>
      <c r="P18" s="166"/>
      <c r="Q18" s="169"/>
      <c r="R18" s="165"/>
      <c r="S18" s="170"/>
      <c r="T18" s="166"/>
    </row>
    <row r="19" spans="1:20" ht="14.25" customHeight="1">
      <c r="A19" s="534"/>
      <c r="B19" s="534"/>
      <c r="C19" s="542"/>
      <c r="D19" s="20"/>
      <c r="E19" s="518"/>
      <c r="F19" s="519"/>
      <c r="G19" s="73" t="s">
        <v>25</v>
      </c>
      <c r="H19" s="74"/>
      <c r="I19" s="283"/>
      <c r="J19" s="151"/>
      <c r="K19" s="184"/>
      <c r="L19" s="150"/>
      <c r="M19" s="151"/>
      <c r="N19" s="152"/>
      <c r="O19" s="283"/>
      <c r="P19" s="151"/>
      <c r="Q19" s="184"/>
      <c r="R19" s="283"/>
      <c r="S19" s="152"/>
      <c r="T19" s="151"/>
    </row>
    <row r="20" spans="1:20" ht="14.25" customHeight="1" thickBot="1">
      <c r="A20" s="534"/>
      <c r="B20" s="534"/>
      <c r="C20" s="542"/>
      <c r="D20" s="30"/>
      <c r="E20" s="526"/>
      <c r="F20" s="528"/>
      <c r="G20" s="60"/>
      <c r="H20" s="61"/>
      <c r="I20" s="284"/>
      <c r="J20" s="344"/>
      <c r="K20" s="377"/>
      <c r="L20" s="343"/>
      <c r="M20" s="344"/>
      <c r="N20" s="378"/>
      <c r="O20" s="284"/>
      <c r="P20" s="344"/>
      <c r="Q20" s="377"/>
      <c r="R20" s="284"/>
      <c r="S20" s="378"/>
      <c r="T20" s="344"/>
    </row>
    <row r="21" spans="1:20" ht="14.25" customHeight="1" thickBot="1">
      <c r="A21" s="534"/>
      <c r="B21" s="534"/>
      <c r="C21" s="543"/>
      <c r="D21" s="42" t="s">
        <v>26</v>
      </c>
      <c r="E21" s="471"/>
      <c r="F21" s="472"/>
      <c r="G21" s="472"/>
      <c r="H21" s="473"/>
      <c r="I21" s="285"/>
      <c r="J21" s="379"/>
      <c r="K21" s="380"/>
      <c r="L21" s="381"/>
      <c r="M21" s="379"/>
      <c r="N21" s="382"/>
      <c r="O21" s="285"/>
      <c r="P21" s="379"/>
      <c r="Q21" s="380"/>
      <c r="R21" s="285"/>
      <c r="S21" s="382"/>
      <c r="T21" s="379"/>
    </row>
    <row r="22" spans="1:20" ht="14.25" customHeight="1">
      <c r="A22" s="534"/>
      <c r="B22" s="534"/>
      <c r="C22" s="544" t="s">
        <v>29</v>
      </c>
      <c r="D22" s="96" t="s">
        <v>30</v>
      </c>
      <c r="E22" s="97"/>
      <c r="F22" s="66"/>
      <c r="G22" s="98"/>
      <c r="H22" s="66"/>
      <c r="I22" s="165"/>
      <c r="J22" s="166"/>
      <c r="K22" s="169"/>
      <c r="L22" s="383"/>
      <c r="M22" s="166"/>
      <c r="N22" s="170"/>
      <c r="O22" s="165"/>
      <c r="P22" s="166"/>
      <c r="Q22" s="169"/>
      <c r="R22" s="165"/>
      <c r="S22" s="170"/>
      <c r="T22" s="166"/>
    </row>
    <row r="23" spans="1:20" ht="14.25" customHeight="1">
      <c r="A23" s="534"/>
      <c r="B23" s="534"/>
      <c r="C23" s="545"/>
      <c r="D23" s="104" t="s">
        <v>31</v>
      </c>
      <c r="E23" s="105"/>
      <c r="F23" s="74"/>
      <c r="G23" s="106"/>
      <c r="H23" s="74"/>
      <c r="I23" s="286"/>
      <c r="J23" s="176"/>
      <c r="K23" s="178"/>
      <c r="L23" s="384"/>
      <c r="M23" s="176"/>
      <c r="N23" s="337"/>
      <c r="O23" s="286"/>
      <c r="P23" s="176"/>
      <c r="Q23" s="178"/>
      <c r="R23" s="286"/>
      <c r="S23" s="337"/>
      <c r="T23" s="176"/>
    </row>
    <row r="24" spans="1:20" ht="14.25" customHeight="1" thickBot="1">
      <c r="A24" s="534"/>
      <c r="B24" s="558"/>
      <c r="C24" s="546"/>
      <c r="D24" s="112" t="s">
        <v>32</v>
      </c>
      <c r="E24" s="113"/>
      <c r="F24" s="61"/>
      <c r="G24" s="60"/>
      <c r="H24" s="61"/>
      <c r="I24" s="122"/>
      <c r="J24" s="349">
        <f>J8+J12</f>
        <v>4.6769999999999996</v>
      </c>
      <c r="K24" s="349">
        <f>K8+K12</f>
        <v>1.96</v>
      </c>
      <c r="L24" s="268"/>
      <c r="M24" s="123">
        <f>M8+M12</f>
        <v>4.4610000000000003</v>
      </c>
      <c r="N24" s="123">
        <f>N8+N12</f>
        <v>1.784</v>
      </c>
      <c r="O24" s="122"/>
      <c r="P24" s="123">
        <f>P8+P12</f>
        <v>3.9400000000000004</v>
      </c>
      <c r="Q24" s="123">
        <f>Q8+Q12</f>
        <v>1.5449999999999999</v>
      </c>
      <c r="R24" s="122"/>
      <c r="S24" s="124">
        <f>S8+S12</f>
        <v>4.0140000000000002</v>
      </c>
      <c r="T24" s="123">
        <f>T8+T12</f>
        <v>1.581</v>
      </c>
    </row>
    <row r="25" spans="1:20" ht="14.25" customHeight="1">
      <c r="A25" s="534"/>
      <c r="B25" s="533" t="s">
        <v>33</v>
      </c>
      <c r="C25" s="477" t="s">
        <v>34</v>
      </c>
      <c r="D25" s="479"/>
      <c r="E25" s="535" t="s">
        <v>35</v>
      </c>
      <c r="F25" s="536"/>
      <c r="G25" s="537" t="s">
        <v>36</v>
      </c>
      <c r="H25" s="538"/>
      <c r="I25" s="2" t="s">
        <v>8</v>
      </c>
      <c r="J25" s="3" t="s">
        <v>9</v>
      </c>
      <c r="K25" s="4" t="s">
        <v>10</v>
      </c>
      <c r="L25" s="2" t="s">
        <v>8</v>
      </c>
      <c r="M25" s="3" t="s">
        <v>9</v>
      </c>
      <c r="N25" s="4" t="s">
        <v>10</v>
      </c>
      <c r="O25" s="2" t="s">
        <v>8</v>
      </c>
      <c r="P25" s="3" t="s">
        <v>9</v>
      </c>
      <c r="Q25" s="4" t="s">
        <v>10</v>
      </c>
      <c r="R25" s="2" t="s">
        <v>8</v>
      </c>
      <c r="S25" s="3" t="s">
        <v>9</v>
      </c>
      <c r="T25" s="4" t="s">
        <v>10</v>
      </c>
    </row>
    <row r="26" spans="1:20" ht="14.25" customHeight="1" thickBot="1">
      <c r="A26" s="534"/>
      <c r="B26" s="534"/>
      <c r="C26" s="465"/>
      <c r="D26" s="467"/>
      <c r="E26" s="122" t="s">
        <v>37</v>
      </c>
      <c r="F26" s="123" t="s">
        <v>38</v>
      </c>
      <c r="G26" s="123" t="s">
        <v>37</v>
      </c>
      <c r="H26" s="124" t="s">
        <v>38</v>
      </c>
      <c r="I26" s="5" t="s">
        <v>15</v>
      </c>
      <c r="J26" s="6" t="s">
        <v>16</v>
      </c>
      <c r="K26" s="7" t="s">
        <v>17</v>
      </c>
      <c r="L26" s="5" t="s">
        <v>15</v>
      </c>
      <c r="M26" s="6" t="s">
        <v>16</v>
      </c>
      <c r="N26" s="7" t="s">
        <v>17</v>
      </c>
      <c r="O26" s="5" t="s">
        <v>15</v>
      </c>
      <c r="P26" s="6" t="s">
        <v>16</v>
      </c>
      <c r="Q26" s="7" t="s">
        <v>17</v>
      </c>
      <c r="R26" s="5" t="s">
        <v>15</v>
      </c>
      <c r="S26" s="6" t="s">
        <v>16</v>
      </c>
      <c r="T26" s="7" t="s">
        <v>17</v>
      </c>
    </row>
    <row r="27" spans="1:20" ht="14.25" customHeight="1">
      <c r="A27" s="534"/>
      <c r="B27" s="534"/>
      <c r="C27" s="539" t="s">
        <v>91</v>
      </c>
      <c r="D27" s="540"/>
      <c r="E27" s="336"/>
      <c r="F27" s="176"/>
      <c r="G27" s="176"/>
      <c r="H27" s="337"/>
      <c r="I27" s="338"/>
      <c r="J27" s="339">
        <v>0</v>
      </c>
      <c r="K27" s="340"/>
      <c r="L27" s="341"/>
      <c r="M27" s="339">
        <v>0</v>
      </c>
      <c r="N27" s="342"/>
      <c r="O27" s="338"/>
      <c r="P27" s="339">
        <v>0</v>
      </c>
      <c r="Q27" s="340"/>
      <c r="R27" s="338"/>
      <c r="S27" s="342">
        <v>0</v>
      </c>
      <c r="T27" s="340"/>
    </row>
    <row r="28" spans="1:20" ht="14.25" customHeight="1">
      <c r="A28" s="534"/>
      <c r="B28" s="534"/>
      <c r="C28" s="529" t="s">
        <v>92</v>
      </c>
      <c r="D28" s="530"/>
      <c r="E28" s="150"/>
      <c r="F28" s="151"/>
      <c r="G28" s="151"/>
      <c r="H28" s="152"/>
      <c r="I28" s="23"/>
      <c r="J28" s="145">
        <v>0</v>
      </c>
      <c r="K28" s="146"/>
      <c r="L28" s="147"/>
      <c r="M28" s="145">
        <v>0</v>
      </c>
      <c r="N28" s="148"/>
      <c r="O28" s="23"/>
      <c r="P28" s="145">
        <v>0</v>
      </c>
      <c r="Q28" s="146"/>
      <c r="R28" s="23"/>
      <c r="S28" s="148">
        <v>0</v>
      </c>
      <c r="T28" s="146"/>
    </row>
    <row r="29" spans="1:20" s="149" customFormat="1" ht="14.25" customHeight="1">
      <c r="A29" s="534"/>
      <c r="B29" s="534"/>
      <c r="C29" s="529" t="s">
        <v>93</v>
      </c>
      <c r="D29" s="530"/>
      <c r="E29" s="136">
        <v>49.1</v>
      </c>
      <c r="F29" s="137">
        <v>15</v>
      </c>
      <c r="G29" s="137"/>
      <c r="H29" s="138"/>
      <c r="I29" s="23"/>
      <c r="J29" s="145">
        <v>0</v>
      </c>
      <c r="K29" s="146"/>
      <c r="L29" s="147"/>
      <c r="M29" s="145">
        <v>0</v>
      </c>
      <c r="N29" s="148"/>
      <c r="O29" s="23"/>
      <c r="P29" s="145">
        <v>0</v>
      </c>
      <c r="Q29" s="146"/>
      <c r="R29" s="23"/>
      <c r="S29" s="148">
        <v>0</v>
      </c>
      <c r="T29" s="146"/>
    </row>
    <row r="30" spans="1:20" s="149" customFormat="1" ht="14.25" customHeight="1">
      <c r="A30" s="534"/>
      <c r="B30" s="534"/>
      <c r="C30" s="529" t="s">
        <v>94</v>
      </c>
      <c r="D30" s="530"/>
      <c r="E30" s="136">
        <v>49.1</v>
      </c>
      <c r="F30" s="137">
        <v>15</v>
      </c>
      <c r="G30" s="137"/>
      <c r="H30" s="138"/>
      <c r="I30" s="23"/>
      <c r="J30" s="145">
        <v>0</v>
      </c>
      <c r="K30" s="146"/>
      <c r="L30" s="147"/>
      <c r="M30" s="145">
        <v>0</v>
      </c>
      <c r="N30" s="148"/>
      <c r="O30" s="23"/>
      <c r="P30" s="145">
        <v>0</v>
      </c>
      <c r="Q30" s="146"/>
      <c r="R30" s="23"/>
      <c r="S30" s="148">
        <v>0</v>
      </c>
      <c r="T30" s="146"/>
    </row>
    <row r="31" spans="1:20" s="149" customFormat="1" ht="14.25" customHeight="1">
      <c r="A31" s="534"/>
      <c r="B31" s="534"/>
      <c r="C31" s="529" t="s">
        <v>95</v>
      </c>
      <c r="D31" s="530"/>
      <c r="E31" s="136">
        <v>49.1</v>
      </c>
      <c r="F31" s="137">
        <v>15</v>
      </c>
      <c r="G31" s="137"/>
      <c r="H31" s="138"/>
      <c r="I31" s="23"/>
      <c r="J31" s="145">
        <v>0.19500000000000001</v>
      </c>
      <c r="K31" s="146"/>
      <c r="L31" s="147"/>
      <c r="M31" s="145">
        <v>0.16600000000000001</v>
      </c>
      <c r="N31" s="148"/>
      <c r="O31" s="23"/>
      <c r="P31" s="145">
        <v>0.17599999999999999</v>
      </c>
      <c r="Q31" s="146"/>
      <c r="R31" s="23"/>
      <c r="S31" s="148">
        <v>0.153</v>
      </c>
      <c r="T31" s="146"/>
    </row>
    <row r="32" spans="1:20" s="149" customFormat="1" ht="14.25" customHeight="1">
      <c r="A32" s="534"/>
      <c r="B32" s="534"/>
      <c r="C32" s="529" t="s">
        <v>96</v>
      </c>
      <c r="D32" s="530"/>
      <c r="E32" s="136"/>
      <c r="F32" s="137"/>
      <c r="G32" s="137"/>
      <c r="H32" s="138"/>
      <c r="I32" s="23"/>
      <c r="J32" s="145">
        <v>0.31900000000000001</v>
      </c>
      <c r="K32" s="146"/>
      <c r="L32" s="147"/>
      <c r="M32" s="145">
        <v>0.502</v>
      </c>
      <c r="N32" s="148"/>
      <c r="O32" s="23"/>
      <c r="P32" s="145">
        <v>0.39700000000000002</v>
      </c>
      <c r="Q32" s="146"/>
      <c r="R32" s="23"/>
      <c r="S32" s="148">
        <v>0.374</v>
      </c>
      <c r="T32" s="146"/>
    </row>
    <row r="33" spans="1:20" s="149" customFormat="1" ht="14.25" customHeight="1">
      <c r="A33" s="534"/>
      <c r="B33" s="534"/>
      <c r="C33" s="529" t="s">
        <v>97</v>
      </c>
      <c r="D33" s="530"/>
      <c r="E33" s="136"/>
      <c r="F33" s="137"/>
      <c r="G33" s="137"/>
      <c r="H33" s="138"/>
      <c r="I33" s="23"/>
      <c r="J33" s="145">
        <v>0</v>
      </c>
      <c r="K33" s="146"/>
      <c r="L33" s="147"/>
      <c r="M33" s="145">
        <v>0</v>
      </c>
      <c r="N33" s="148"/>
      <c r="O33" s="23"/>
      <c r="P33" s="145">
        <v>0</v>
      </c>
      <c r="Q33" s="146"/>
      <c r="R33" s="23"/>
      <c r="S33" s="148">
        <v>0</v>
      </c>
      <c r="T33" s="146"/>
    </row>
    <row r="34" spans="1:20" s="149" customFormat="1" ht="14.25" customHeight="1">
      <c r="A34" s="534"/>
      <c r="B34" s="534"/>
      <c r="C34" s="529" t="s">
        <v>98</v>
      </c>
      <c r="D34" s="530"/>
      <c r="E34" s="136">
        <v>49.1</v>
      </c>
      <c r="F34" s="137">
        <v>15</v>
      </c>
      <c r="G34" s="137"/>
      <c r="H34" s="138"/>
      <c r="I34" s="23"/>
      <c r="J34" s="145">
        <v>0</v>
      </c>
      <c r="K34" s="146"/>
      <c r="L34" s="147"/>
      <c r="M34" s="145">
        <v>0</v>
      </c>
      <c r="N34" s="148"/>
      <c r="O34" s="23"/>
      <c r="P34" s="145">
        <v>0</v>
      </c>
      <c r="Q34" s="146"/>
      <c r="R34" s="23"/>
      <c r="S34" s="148">
        <v>0</v>
      </c>
      <c r="T34" s="146"/>
    </row>
    <row r="35" spans="1:20" s="149" customFormat="1" ht="14.25" customHeight="1">
      <c r="A35" s="534"/>
      <c r="B35" s="534"/>
      <c r="C35" s="529" t="s">
        <v>99</v>
      </c>
      <c r="D35" s="530"/>
      <c r="E35" s="136"/>
      <c r="F35" s="137"/>
      <c r="G35" s="137"/>
      <c r="H35" s="138"/>
      <c r="I35" s="23"/>
      <c r="J35" s="301">
        <v>1.365</v>
      </c>
      <c r="K35" s="301"/>
      <c r="L35" s="301"/>
      <c r="M35" s="301">
        <v>1.3580000000000001</v>
      </c>
      <c r="N35" s="301"/>
      <c r="O35" s="301"/>
      <c r="P35" s="301">
        <v>1.27</v>
      </c>
      <c r="Q35" s="301"/>
      <c r="R35" s="301"/>
      <c r="S35" s="301">
        <v>1.359</v>
      </c>
      <c r="T35" s="146"/>
    </row>
    <row r="36" spans="1:20" s="149" customFormat="1" ht="14.25" customHeight="1">
      <c r="A36" s="534"/>
      <c r="B36" s="534"/>
      <c r="C36" s="529" t="s">
        <v>100</v>
      </c>
      <c r="D36" s="575"/>
      <c r="E36" s="136">
        <v>49.1</v>
      </c>
      <c r="F36" s="137">
        <v>15</v>
      </c>
      <c r="G36" s="137"/>
      <c r="H36" s="138"/>
      <c r="I36" s="23"/>
      <c r="J36" s="145">
        <v>2E-3</v>
      </c>
      <c r="K36" s="146"/>
      <c r="L36" s="147"/>
      <c r="M36" s="145">
        <v>2E-3</v>
      </c>
      <c r="N36" s="148"/>
      <c r="O36" s="23"/>
      <c r="P36" s="145">
        <v>2E-3</v>
      </c>
      <c r="Q36" s="146"/>
      <c r="R36" s="23"/>
      <c r="S36" s="148">
        <v>2E-3</v>
      </c>
      <c r="T36" s="146"/>
    </row>
    <row r="37" spans="1:20" s="149" customFormat="1" ht="14.25" customHeight="1">
      <c r="A37" s="534"/>
      <c r="B37" s="534"/>
      <c r="C37" s="529" t="s">
        <v>101</v>
      </c>
      <c r="D37" s="530"/>
      <c r="E37" s="136">
        <v>49.1</v>
      </c>
      <c r="F37" s="137">
        <v>15</v>
      </c>
      <c r="G37" s="137"/>
      <c r="H37" s="138"/>
      <c r="I37" s="23"/>
      <c r="J37" s="145">
        <v>0.59</v>
      </c>
      <c r="K37" s="146"/>
      <c r="L37" s="147"/>
      <c r="M37" s="145">
        <v>0.50700000000000001</v>
      </c>
      <c r="N37" s="148"/>
      <c r="O37" s="23"/>
      <c r="P37" s="145">
        <v>0.41699999999999998</v>
      </c>
      <c r="Q37" s="146"/>
      <c r="R37" s="23"/>
      <c r="S37" s="148">
        <v>0.128</v>
      </c>
      <c r="T37" s="146"/>
    </row>
    <row r="38" spans="1:20" s="149" customFormat="1" ht="14.25" customHeight="1">
      <c r="A38" s="534"/>
      <c r="B38" s="534"/>
      <c r="C38" s="529" t="s">
        <v>102</v>
      </c>
      <c r="D38" s="530"/>
      <c r="E38" s="136"/>
      <c r="F38" s="137"/>
      <c r="G38" s="137"/>
      <c r="H38" s="138"/>
      <c r="I38" s="23"/>
      <c r="J38" s="145">
        <v>0.86799999999999999</v>
      </c>
      <c r="K38" s="145"/>
      <c r="L38" s="145"/>
      <c r="M38" s="145">
        <v>0.78900000000000003</v>
      </c>
      <c r="N38" s="145"/>
      <c r="O38" s="145"/>
      <c r="P38" s="145">
        <v>0.78700000000000003</v>
      </c>
      <c r="Q38" s="145"/>
      <c r="R38" s="145"/>
      <c r="S38" s="145">
        <v>0.77500000000000002</v>
      </c>
      <c r="T38" s="146"/>
    </row>
    <row r="39" spans="1:20" s="149" customFormat="1" ht="14.25" customHeight="1">
      <c r="A39" s="534"/>
      <c r="B39" s="534"/>
      <c r="C39" s="529" t="s">
        <v>103</v>
      </c>
      <c r="D39" s="575"/>
      <c r="E39" s="136">
        <v>49.1</v>
      </c>
      <c r="F39" s="137">
        <v>15</v>
      </c>
      <c r="G39" s="137"/>
      <c r="H39" s="138"/>
      <c r="I39" s="23"/>
      <c r="J39" s="145">
        <v>3.3000000000000002E-2</v>
      </c>
      <c r="K39" s="146"/>
      <c r="L39" s="147"/>
      <c r="M39" s="145">
        <v>3.3000000000000002E-2</v>
      </c>
      <c r="N39" s="148"/>
      <c r="O39" s="23"/>
      <c r="P39" s="145">
        <v>3.4000000000000002E-2</v>
      </c>
      <c r="Q39" s="146"/>
      <c r="R39" s="23"/>
      <c r="S39" s="148">
        <v>3.5999999999999997E-2</v>
      </c>
      <c r="T39" s="146"/>
    </row>
    <row r="40" spans="1:20" s="149" customFormat="1" ht="14.25" customHeight="1">
      <c r="A40" s="534"/>
      <c r="B40" s="534"/>
      <c r="C40" s="529" t="s">
        <v>104</v>
      </c>
      <c r="D40" s="530"/>
      <c r="E40" s="147"/>
      <c r="F40" s="137"/>
      <c r="G40" s="137"/>
      <c r="H40" s="138"/>
      <c r="I40" s="23"/>
      <c r="J40" s="145">
        <v>0.14799999999999999</v>
      </c>
      <c r="K40" s="146"/>
      <c r="L40" s="147"/>
      <c r="M40" s="145">
        <v>0.11600000000000001</v>
      </c>
      <c r="N40" s="148"/>
      <c r="O40" s="23"/>
      <c r="P40" s="145">
        <v>0.13</v>
      </c>
      <c r="Q40" s="146"/>
      <c r="R40" s="23"/>
      <c r="S40" s="148">
        <v>0.128</v>
      </c>
      <c r="T40" s="146"/>
    </row>
    <row r="41" spans="1:20" s="149" customFormat="1" ht="14.25" customHeight="1">
      <c r="A41" s="534"/>
      <c r="B41" s="534"/>
      <c r="C41" s="571" t="s">
        <v>105</v>
      </c>
      <c r="D41" s="572"/>
      <c r="E41" s="136">
        <v>49.1</v>
      </c>
      <c r="F41" s="137">
        <v>15</v>
      </c>
      <c r="G41" s="137"/>
      <c r="H41" s="138"/>
      <c r="I41" s="23"/>
      <c r="J41" s="145">
        <v>0.121</v>
      </c>
      <c r="K41" s="146"/>
      <c r="L41" s="147"/>
      <c r="M41" s="145">
        <v>0.12</v>
      </c>
      <c r="N41" s="148"/>
      <c r="O41" s="23"/>
      <c r="P41" s="145">
        <v>9.9000000000000005E-2</v>
      </c>
      <c r="Q41" s="146"/>
      <c r="R41" s="23"/>
      <c r="S41" s="148">
        <v>0.06</v>
      </c>
      <c r="T41" s="146"/>
    </row>
    <row r="42" spans="1:20" s="149" customFormat="1" ht="14.25" customHeight="1">
      <c r="A42" s="534"/>
      <c r="B42" s="534"/>
      <c r="C42" s="529" t="s">
        <v>106</v>
      </c>
      <c r="D42" s="530"/>
      <c r="E42" s="136"/>
      <c r="F42" s="137"/>
      <c r="G42" s="137"/>
      <c r="H42" s="138"/>
      <c r="I42" s="23"/>
      <c r="J42" s="145">
        <v>0.372</v>
      </c>
      <c r="K42" s="146"/>
      <c r="L42" s="147"/>
      <c r="M42" s="145">
        <v>0.40799999999999997</v>
      </c>
      <c r="N42" s="148"/>
      <c r="O42" s="23"/>
      <c r="P42" s="145">
        <v>0.36</v>
      </c>
      <c r="Q42" s="146"/>
      <c r="R42" s="23"/>
      <c r="S42" s="148">
        <v>0.33</v>
      </c>
      <c r="T42" s="146"/>
    </row>
    <row r="43" spans="1:20" s="149" customFormat="1" ht="14.25" customHeight="1">
      <c r="A43" s="534"/>
      <c r="B43" s="534"/>
      <c r="C43" s="529" t="s">
        <v>107</v>
      </c>
      <c r="D43" s="530"/>
      <c r="E43" s="136">
        <v>49.1</v>
      </c>
      <c r="F43" s="137">
        <v>15</v>
      </c>
      <c r="G43" s="137"/>
      <c r="H43" s="138"/>
      <c r="I43" s="23"/>
      <c r="J43" s="145">
        <v>0.2</v>
      </c>
      <c r="K43" s="146"/>
      <c r="L43" s="147"/>
      <c r="M43" s="145">
        <v>0.23499999999999999</v>
      </c>
      <c r="N43" s="148"/>
      <c r="O43" s="23"/>
      <c r="P43" s="145">
        <v>0.126</v>
      </c>
      <c r="Q43" s="146"/>
      <c r="R43" s="23"/>
      <c r="S43" s="148">
        <v>0</v>
      </c>
      <c r="T43" s="146"/>
    </row>
    <row r="44" spans="1:20" s="149" customFormat="1" ht="14.25" customHeight="1">
      <c r="A44" s="534"/>
      <c r="B44" s="534"/>
      <c r="C44" s="529" t="s">
        <v>108</v>
      </c>
      <c r="D44" s="530"/>
      <c r="E44" s="136">
        <v>49.1</v>
      </c>
      <c r="F44" s="137">
        <v>15</v>
      </c>
      <c r="G44" s="137"/>
      <c r="H44" s="138"/>
      <c r="I44" s="23"/>
      <c r="J44" s="145">
        <v>0.22600000000000001</v>
      </c>
      <c r="K44" s="146"/>
      <c r="L44" s="147"/>
      <c r="M44" s="145">
        <v>0.20399999999999999</v>
      </c>
      <c r="N44" s="148"/>
      <c r="O44" s="23"/>
      <c r="P44" s="145">
        <v>0.28199999999999997</v>
      </c>
      <c r="Q44" s="146"/>
      <c r="R44" s="23"/>
      <c r="S44" s="148">
        <v>0.187</v>
      </c>
      <c r="T44" s="146"/>
    </row>
    <row r="45" spans="1:20" ht="14.25" customHeight="1">
      <c r="A45" s="534"/>
      <c r="B45" s="534"/>
      <c r="C45" s="518"/>
      <c r="D45" s="519"/>
      <c r="E45" s="150"/>
      <c r="F45" s="151"/>
      <c r="G45" s="151"/>
      <c r="H45" s="152"/>
      <c r="I45" s="153"/>
      <c r="J45" s="154"/>
      <c r="K45" s="155"/>
      <c r="L45" s="156"/>
      <c r="M45" s="154"/>
      <c r="N45" s="157"/>
      <c r="O45" s="153"/>
      <c r="P45" s="154"/>
      <c r="Q45" s="155"/>
      <c r="R45" s="153"/>
      <c r="S45" s="157"/>
      <c r="T45" s="155"/>
    </row>
    <row r="46" spans="1:20" ht="14.25" customHeight="1">
      <c r="A46" s="534"/>
      <c r="B46" s="534"/>
      <c r="C46" s="571"/>
      <c r="D46" s="572"/>
      <c r="E46" s="150"/>
      <c r="F46" s="151"/>
      <c r="G46" s="151"/>
      <c r="H46" s="152"/>
      <c r="I46" s="153"/>
      <c r="J46" s="154"/>
      <c r="K46" s="155"/>
      <c r="L46" s="156"/>
      <c r="M46" s="154"/>
      <c r="N46" s="157"/>
      <c r="O46" s="153"/>
      <c r="P46" s="154"/>
      <c r="Q46" s="155"/>
      <c r="R46" s="153"/>
      <c r="S46" s="157"/>
      <c r="T46" s="155"/>
    </row>
    <row r="47" spans="1:20" ht="14.25" customHeight="1">
      <c r="A47" s="534"/>
      <c r="B47" s="534"/>
      <c r="C47" s="529"/>
      <c r="D47" s="530"/>
      <c r="E47" s="150"/>
      <c r="F47" s="151"/>
      <c r="G47" s="151"/>
      <c r="H47" s="152"/>
      <c r="I47" s="153"/>
      <c r="J47" s="154"/>
      <c r="K47" s="155"/>
      <c r="L47" s="156"/>
      <c r="M47" s="154"/>
      <c r="N47" s="157"/>
      <c r="O47" s="153"/>
      <c r="P47" s="154"/>
      <c r="Q47" s="155"/>
      <c r="R47" s="153"/>
      <c r="S47" s="157"/>
      <c r="T47" s="155"/>
    </row>
    <row r="48" spans="1:20" ht="14.25" customHeight="1">
      <c r="A48" s="534"/>
      <c r="B48" s="534"/>
      <c r="C48" s="573"/>
      <c r="D48" s="574"/>
      <c r="E48" s="150"/>
      <c r="F48" s="151"/>
      <c r="G48" s="151"/>
      <c r="H48" s="152"/>
      <c r="I48" s="153"/>
      <c r="J48" s="154"/>
      <c r="K48" s="155"/>
      <c r="L48" s="156"/>
      <c r="M48" s="154"/>
      <c r="N48" s="157"/>
      <c r="O48" s="153"/>
      <c r="P48" s="154"/>
      <c r="Q48" s="155"/>
      <c r="R48" s="153"/>
      <c r="S48" s="157"/>
      <c r="T48" s="155"/>
    </row>
    <row r="49" spans="1:23" ht="14.25" customHeight="1">
      <c r="A49" s="534"/>
      <c r="B49" s="534"/>
      <c r="C49" s="529"/>
      <c r="D49" s="530"/>
      <c r="E49" s="150"/>
      <c r="F49" s="151"/>
      <c r="G49" s="151"/>
      <c r="H49" s="152"/>
      <c r="I49" s="153"/>
      <c r="J49" s="154"/>
      <c r="K49" s="155"/>
      <c r="L49" s="156"/>
      <c r="M49" s="154"/>
      <c r="N49" s="157"/>
      <c r="O49" s="153"/>
      <c r="P49" s="154"/>
      <c r="Q49" s="155"/>
      <c r="R49" s="153"/>
      <c r="S49" s="157"/>
      <c r="T49" s="155"/>
    </row>
    <row r="50" spans="1:23" ht="14.25" customHeight="1">
      <c r="A50" s="534"/>
      <c r="B50" s="534"/>
      <c r="C50" s="529"/>
      <c r="D50" s="530"/>
      <c r="E50" s="150"/>
      <c r="F50" s="151"/>
      <c r="G50" s="151"/>
      <c r="H50" s="152"/>
      <c r="I50" s="153"/>
      <c r="J50" s="154"/>
      <c r="K50" s="155"/>
      <c r="L50" s="156"/>
      <c r="M50" s="154"/>
      <c r="N50" s="157"/>
      <c r="O50" s="153"/>
      <c r="P50" s="154"/>
      <c r="Q50" s="155"/>
      <c r="R50" s="153"/>
      <c r="S50" s="157"/>
      <c r="T50" s="155"/>
    </row>
    <row r="51" spans="1:23" ht="14.25" customHeight="1">
      <c r="A51" s="534"/>
      <c r="B51" s="534"/>
      <c r="C51" s="529"/>
      <c r="D51" s="530"/>
      <c r="E51" s="150"/>
      <c r="F51" s="151"/>
      <c r="G51" s="151"/>
      <c r="H51" s="152"/>
      <c r="I51" s="153"/>
      <c r="J51" s="154"/>
      <c r="K51" s="155"/>
      <c r="L51" s="156"/>
      <c r="M51" s="154"/>
      <c r="N51" s="157"/>
      <c r="O51" s="153"/>
      <c r="P51" s="154"/>
      <c r="Q51" s="155"/>
      <c r="R51" s="153"/>
      <c r="S51" s="157"/>
      <c r="T51" s="155"/>
    </row>
    <row r="52" spans="1:23" ht="14.25" customHeight="1" thickBot="1">
      <c r="A52" s="534"/>
      <c r="B52" s="534"/>
      <c r="C52" s="518"/>
      <c r="D52" s="519"/>
      <c r="E52" s="343"/>
      <c r="F52" s="344"/>
      <c r="G52" s="123"/>
      <c r="H52" s="158"/>
      <c r="I52" s="159"/>
      <c r="J52" s="160"/>
      <c r="K52" s="161"/>
      <c r="L52" s="162"/>
      <c r="M52" s="160"/>
      <c r="N52" s="163"/>
      <c r="O52" s="159"/>
      <c r="P52" s="160"/>
      <c r="Q52" s="161"/>
      <c r="R52" s="159"/>
      <c r="S52" s="163"/>
      <c r="T52" s="161"/>
    </row>
    <row r="53" spans="1:23" ht="14.25" customHeight="1">
      <c r="A53" s="561"/>
      <c r="B53" s="164"/>
      <c r="C53" s="183"/>
      <c r="D53" s="345"/>
      <c r="E53" s="165" t="s">
        <v>50</v>
      </c>
      <c r="F53" s="346">
        <f>IF(K58&gt;0,SQRT((1-K58^2)/K58^2),)</f>
        <v>0</v>
      </c>
      <c r="G53" s="167"/>
      <c r="H53" s="168"/>
      <c r="I53" s="164"/>
      <c r="J53" s="166"/>
      <c r="K53" s="169"/>
      <c r="L53" s="165" t="s">
        <v>50</v>
      </c>
      <c r="M53" s="166">
        <f>IF(I58&gt;0,SQRT((1-I58^2)/I58^2),)</f>
        <v>0</v>
      </c>
      <c r="N53" s="170"/>
      <c r="O53" s="165"/>
      <c r="P53" s="166"/>
      <c r="Q53" s="169"/>
      <c r="R53" s="165"/>
      <c r="S53" s="170"/>
      <c r="T53" s="169"/>
    </row>
    <row r="54" spans="1:23" ht="14.25" customHeight="1" thickBot="1">
      <c r="A54" s="561"/>
      <c r="B54" s="171"/>
      <c r="C54" s="347"/>
      <c r="D54" s="348"/>
      <c r="E54" s="122" t="s">
        <v>50</v>
      </c>
      <c r="F54" s="123">
        <f>IF(K59&gt;0,SQRT((1-K59^2)/K59^2),)</f>
        <v>0</v>
      </c>
      <c r="G54" s="174"/>
      <c r="H54" s="175"/>
      <c r="I54" s="171"/>
      <c r="J54" s="123"/>
      <c r="K54" s="158"/>
      <c r="L54" s="122" t="s">
        <v>50</v>
      </c>
      <c r="M54" s="349">
        <f>IF(I59&gt;0,SQRT((1-I59^2)/I59^2),)</f>
        <v>0</v>
      </c>
      <c r="N54" s="124"/>
      <c r="O54" s="122"/>
      <c r="P54" s="123"/>
      <c r="Q54" s="158"/>
      <c r="R54" s="122"/>
      <c r="S54" s="124"/>
      <c r="T54" s="158"/>
      <c r="V54" s="177"/>
    </row>
    <row r="55" spans="1:23" ht="14.25" customHeight="1">
      <c r="A55" s="534"/>
      <c r="B55" s="480" t="s">
        <v>51</v>
      </c>
      <c r="C55" s="520"/>
      <c r="D55" s="178" t="s">
        <v>30</v>
      </c>
      <c r="E55" s="522"/>
      <c r="F55" s="523"/>
      <c r="G55" s="523"/>
      <c r="H55" s="524"/>
      <c r="I55" s="13"/>
      <c r="J55" s="14" t="s">
        <v>52</v>
      </c>
      <c r="K55" s="15"/>
      <c r="L55" s="16"/>
      <c r="M55" s="14" t="s">
        <v>52</v>
      </c>
      <c r="N55" s="17"/>
      <c r="O55" s="13"/>
      <c r="P55" s="14" t="s">
        <v>52</v>
      </c>
      <c r="Q55" s="15"/>
      <c r="R55" s="13"/>
      <c r="S55" s="17" t="s">
        <v>52</v>
      </c>
      <c r="T55" s="15"/>
    </row>
    <row r="56" spans="1:23" ht="14.25" customHeight="1">
      <c r="A56" s="534"/>
      <c r="B56" s="480"/>
      <c r="C56" s="520"/>
      <c r="D56" s="184" t="s">
        <v>31</v>
      </c>
      <c r="E56" s="518"/>
      <c r="F56" s="525"/>
      <c r="G56" s="525"/>
      <c r="H56" s="519"/>
      <c r="I56" s="23"/>
      <c r="J56" s="145">
        <v>35</v>
      </c>
      <c r="K56" s="146"/>
      <c r="L56" s="147"/>
      <c r="M56" s="145">
        <v>35</v>
      </c>
      <c r="N56" s="148"/>
      <c r="O56" s="23"/>
      <c r="P56" s="145">
        <v>35</v>
      </c>
      <c r="Q56" s="146"/>
      <c r="R56" s="23"/>
      <c r="S56" s="148">
        <v>35</v>
      </c>
      <c r="T56" s="146"/>
    </row>
    <row r="57" spans="1:23" ht="14.25" customHeight="1" thickBot="1">
      <c r="A57" s="534"/>
      <c r="B57" s="465"/>
      <c r="C57" s="521"/>
      <c r="D57" s="158" t="s">
        <v>32</v>
      </c>
      <c r="E57" s="526"/>
      <c r="F57" s="527"/>
      <c r="G57" s="527"/>
      <c r="H57" s="528"/>
      <c r="I57" s="185"/>
      <c r="J57" s="186" t="s">
        <v>109</v>
      </c>
      <c r="K57" s="189"/>
      <c r="L57" s="350"/>
      <c r="M57" s="186" t="s">
        <v>109</v>
      </c>
      <c r="N57" s="351"/>
      <c r="O57" s="190"/>
      <c r="P57" s="186" t="s">
        <v>109</v>
      </c>
      <c r="Q57" s="189"/>
      <c r="R57" s="190"/>
      <c r="S57" s="186" t="s">
        <v>109</v>
      </c>
      <c r="T57" s="187"/>
    </row>
    <row r="58" spans="1:23" ht="14.25" customHeight="1" thickBot="1">
      <c r="A58" s="534"/>
      <c r="B58" s="503" t="s">
        <v>54</v>
      </c>
      <c r="C58" s="504"/>
      <c r="D58" s="505"/>
      <c r="E58" s="512" t="s">
        <v>55</v>
      </c>
      <c r="F58" s="513"/>
      <c r="G58" s="513"/>
      <c r="H58" s="568"/>
      <c r="I58" s="191"/>
      <c r="J58" s="192"/>
      <c r="K58" s="193"/>
      <c r="L58" s="191"/>
      <c r="M58" s="192"/>
      <c r="N58" s="193"/>
      <c r="O58" s="191"/>
      <c r="P58" s="192"/>
      <c r="Q58" s="193"/>
      <c r="R58" s="191"/>
      <c r="S58" s="192"/>
      <c r="T58" s="193"/>
    </row>
    <row r="59" spans="1:23" ht="14.25" customHeight="1">
      <c r="A59" s="534"/>
      <c r="B59" s="506"/>
      <c r="C59" s="507"/>
      <c r="D59" s="508"/>
      <c r="E59" s="514" t="s">
        <v>56</v>
      </c>
      <c r="F59" s="515"/>
      <c r="G59" s="515"/>
      <c r="H59" s="569"/>
      <c r="I59" s="194"/>
      <c r="J59" s="192"/>
      <c r="K59" s="196"/>
      <c r="L59" s="194"/>
      <c r="M59" s="192"/>
      <c r="N59" s="196"/>
      <c r="O59" s="194"/>
      <c r="P59" s="192"/>
      <c r="Q59" s="196"/>
      <c r="R59" s="194"/>
      <c r="S59" s="192"/>
      <c r="T59" s="196"/>
    </row>
    <row r="60" spans="1:23" ht="14.25" customHeight="1">
      <c r="A60" s="534"/>
      <c r="B60" s="506"/>
      <c r="C60" s="507"/>
      <c r="D60" s="508"/>
      <c r="E60" s="516" t="s">
        <v>28</v>
      </c>
      <c r="F60" s="517"/>
      <c r="G60" s="517"/>
      <c r="H60" s="570"/>
      <c r="I60" s="518"/>
      <c r="J60" s="525"/>
      <c r="K60" s="523"/>
      <c r="L60" s="518"/>
      <c r="M60" s="525"/>
      <c r="N60" s="519"/>
      <c r="O60" s="518"/>
      <c r="P60" s="525"/>
      <c r="Q60" s="519"/>
      <c r="R60" s="518"/>
      <c r="S60" s="525"/>
      <c r="T60" s="519"/>
    </row>
    <row r="61" spans="1:23" ht="14.25" customHeight="1" thickBot="1">
      <c r="A61" s="534"/>
      <c r="B61" s="509"/>
      <c r="C61" s="510"/>
      <c r="D61" s="511"/>
      <c r="E61" s="497" t="s">
        <v>28</v>
      </c>
      <c r="F61" s="498"/>
      <c r="G61" s="498"/>
      <c r="H61" s="567"/>
      <c r="I61" s="526"/>
      <c r="J61" s="527"/>
      <c r="K61" s="527"/>
      <c r="L61" s="526"/>
      <c r="M61" s="527"/>
      <c r="N61" s="528"/>
      <c r="O61" s="526"/>
      <c r="P61" s="527"/>
      <c r="Q61" s="528"/>
      <c r="R61" s="526"/>
      <c r="S61" s="527"/>
      <c r="T61" s="528"/>
      <c r="W61" s="197"/>
    </row>
    <row r="62" spans="1:23" ht="14.25" customHeight="1">
      <c r="A62" s="534"/>
      <c r="B62" s="477" t="s">
        <v>57</v>
      </c>
      <c r="C62" s="478"/>
      <c r="D62" s="479"/>
      <c r="E62" s="483" t="s">
        <v>58</v>
      </c>
      <c r="F62" s="484"/>
      <c r="G62" s="484"/>
      <c r="H62" s="485"/>
      <c r="I62" s="198">
        <f>ROUND((V8^2+W8^2)*[2]АРЭС!$F$10/[2]АРЭС!$C$10^2,4)</f>
        <v>1.2999999999999999E-3</v>
      </c>
      <c r="J62" s="199" t="s">
        <v>59</v>
      </c>
      <c r="K62" s="200">
        <f>ROUND((V8^2+W8^2)*[2]АРЭС!$I$10/([2]АРЭС!$C$10*100),4)</f>
        <v>3.7400000000000003E-2</v>
      </c>
      <c r="L62" s="198">
        <f>ROUND((X8^2+Y8^2)*[2]АРЭС!$F$10/[2]АРЭС!$C$10^2,4)</f>
        <v>1.2999999999999999E-3</v>
      </c>
      <c r="M62" s="199" t="s">
        <v>59</v>
      </c>
      <c r="N62" s="200">
        <f>ROUND((X8^2+Y8^2)*[2]АРЭС!$I$10/([2]АРЭС!$C$10*100),4)</f>
        <v>3.6499999999999998E-2</v>
      </c>
      <c r="O62" s="198">
        <f>ROUND((Z8^2+AA8^2)*[2]АРЭС!$F$10/[2]АРЭС!$C$10^2,4)</f>
        <v>1.2999999999999999E-3</v>
      </c>
      <c r="P62" s="199" t="s">
        <v>59</v>
      </c>
      <c r="Q62" s="200">
        <f>ROUND((Z8^2+AA8^2)*[2]АРЭС!$I$10/([2]АРЭС!$C$10*100),4)</f>
        <v>3.6499999999999998E-2</v>
      </c>
      <c r="R62" s="198">
        <f>ROUND((AB8^2+AC8^2)*[2]АРЭС!$F$10/[2]АРЭС!$C$10^2,4)</f>
        <v>1.2999999999999999E-3</v>
      </c>
      <c r="S62" s="199" t="s">
        <v>59</v>
      </c>
      <c r="T62" s="200">
        <f>ROUND((AB8^2+AC8^2)*[2]АРЭС!$I$10/([2]АРЭС!$C$10*100),4)</f>
        <v>3.7999999999999999E-2</v>
      </c>
    </row>
    <row r="63" spans="1:23" ht="14.25" customHeight="1">
      <c r="A63" s="534"/>
      <c r="B63" s="480"/>
      <c r="C63" s="481"/>
      <c r="D63" s="482"/>
      <c r="E63" s="486" t="s">
        <v>58</v>
      </c>
      <c r="F63" s="487"/>
      <c r="G63" s="487"/>
      <c r="H63" s="488"/>
      <c r="I63" s="201">
        <f>ROUND((V12^2+W12^2)*[2]АРЭС!$F$11/[2]АРЭС!$C$11^2,4)</f>
        <v>1.6000000000000001E-3</v>
      </c>
      <c r="J63" s="202" t="s">
        <v>59</v>
      </c>
      <c r="K63" s="203">
        <f>ROUND((V12^2+W12^2)*[2]АРЭС!$I$11/([2]АРЭС!$C$11*100),4)</f>
        <v>5.04E-2</v>
      </c>
      <c r="L63" s="201">
        <f>ROUND((X12^2+Y12^2)*[2]АРЭС!$F$11/[2]АРЭС!$C$11^2,4)</f>
        <v>1.2999999999999999E-3</v>
      </c>
      <c r="M63" s="202" t="s">
        <v>59</v>
      </c>
      <c r="N63" s="203">
        <f>ROUND((X12^2+Y12^2)*[2]АРЭС!$I$11/([2]АРЭС!$C$11*100),4)</f>
        <v>4.2200000000000001E-2</v>
      </c>
      <c r="O63" s="201">
        <f>ROUND((Z12^2+AA12^2)*[2]АРЭС!$F$11/[2]АРЭС!$C$11^2,4)</f>
        <v>8.0000000000000004E-4</v>
      </c>
      <c r="P63" s="202" t="s">
        <v>59</v>
      </c>
      <c r="Q63" s="203">
        <f>ROUND((Z12^2+AA12^2)*[2]АРЭС!$I$11/([2]АРЭС!$C$11*100),4)</f>
        <v>2.52E-2</v>
      </c>
      <c r="R63" s="201">
        <f>ROUND((AB12^2+AC12^2)*[2]АРЭС!$F$11/[2]АРЭС!$C$11^2,4)</f>
        <v>8.0000000000000004E-4</v>
      </c>
      <c r="S63" s="202" t="s">
        <v>59</v>
      </c>
      <c r="T63" s="203">
        <f>ROUND((AB12^2+AC12^2)*[2]АРЭС!$I$11/([2]АРЭС!$C$11*100),4)</f>
        <v>2.6100000000000002E-2</v>
      </c>
    </row>
    <row r="64" spans="1:23" ht="14.25" customHeight="1">
      <c r="A64" s="534"/>
      <c r="B64" s="480"/>
      <c r="C64" s="481"/>
      <c r="D64" s="482"/>
      <c r="E64" s="486" t="s">
        <v>58</v>
      </c>
      <c r="F64" s="487"/>
      <c r="G64" s="487"/>
      <c r="H64" s="488"/>
      <c r="I64" s="105"/>
      <c r="J64" s="204" t="s">
        <v>59</v>
      </c>
      <c r="K64" s="74"/>
      <c r="L64" s="105"/>
      <c r="M64" s="204" t="s">
        <v>59</v>
      </c>
      <c r="N64" s="74"/>
      <c r="O64" s="105"/>
      <c r="P64" s="204" t="s">
        <v>59</v>
      </c>
      <c r="Q64" s="74"/>
      <c r="R64" s="105"/>
      <c r="S64" s="204" t="s">
        <v>59</v>
      </c>
      <c r="T64" s="74"/>
    </row>
    <row r="65" spans="1:20" ht="14.25" customHeight="1" thickBot="1">
      <c r="A65" s="534"/>
      <c r="B65" s="480"/>
      <c r="C65" s="481"/>
      <c r="D65" s="482"/>
      <c r="E65" s="489" t="s">
        <v>58</v>
      </c>
      <c r="F65" s="490"/>
      <c r="G65" s="490"/>
      <c r="H65" s="491"/>
      <c r="I65" s="113"/>
      <c r="J65" s="205" t="s">
        <v>59</v>
      </c>
      <c r="K65" s="61"/>
      <c r="L65" s="113"/>
      <c r="M65" s="205" t="s">
        <v>59</v>
      </c>
      <c r="N65" s="61"/>
      <c r="O65" s="113"/>
      <c r="P65" s="205" t="s">
        <v>59</v>
      </c>
      <c r="Q65" s="61"/>
      <c r="R65" s="113"/>
      <c r="S65" s="205" t="s">
        <v>59</v>
      </c>
      <c r="T65" s="61"/>
    </row>
    <row r="66" spans="1:20" ht="14.25" customHeight="1">
      <c r="A66" s="561"/>
      <c r="B66" s="206"/>
      <c r="C66" s="207"/>
      <c r="D66" s="208"/>
      <c r="E66" s="209"/>
      <c r="F66" s="492" t="s">
        <v>60</v>
      </c>
      <c r="G66" s="492"/>
      <c r="H66" s="210"/>
      <c r="I66" s="211">
        <f>I62+V8+V7+H6</f>
        <v>2.1652999999999998</v>
      </c>
      <c r="J66" s="212" t="s">
        <v>59</v>
      </c>
      <c r="K66" s="213">
        <f>K62+W8+W7+H7</f>
        <v>1.0526</v>
      </c>
      <c r="L66" s="211">
        <f>L62+X8+X7+H6</f>
        <v>2.1383000000000001</v>
      </c>
      <c r="M66" s="212" t="s">
        <v>59</v>
      </c>
      <c r="N66" s="214">
        <f>N62+Y8+Y7+H7</f>
        <v>1.0387</v>
      </c>
      <c r="O66" s="215">
        <f>O62+Z8+Z7+H6</f>
        <v>2.1453000000000002</v>
      </c>
      <c r="P66" s="212" t="s">
        <v>59</v>
      </c>
      <c r="Q66" s="213">
        <f>Q62+AA8+AA7+H7</f>
        <v>1.0246999999999999</v>
      </c>
      <c r="R66" s="211">
        <f>R62+AB8+AB7+H6</f>
        <v>2.2042999999999999</v>
      </c>
      <c r="S66" s="212" t="s">
        <v>59</v>
      </c>
      <c r="T66" s="214">
        <f>T62+AC8+AC7+H7</f>
        <v>1.0011999999999999</v>
      </c>
    </row>
    <row r="67" spans="1:20" ht="14.25" customHeight="1">
      <c r="A67" s="561"/>
      <c r="B67" s="216"/>
      <c r="C67" s="217"/>
      <c r="D67" s="218"/>
      <c r="E67" s="219"/>
      <c r="F67" s="462" t="s">
        <v>61</v>
      </c>
      <c r="G67" s="462"/>
      <c r="H67" s="220"/>
      <c r="I67" s="221">
        <f>I63+V12+V11+H10</f>
        <v>2.5645999999999995</v>
      </c>
      <c r="J67" s="204" t="s">
        <v>59</v>
      </c>
      <c r="K67" s="221">
        <f>K63+W12+W11+H11</f>
        <v>1.2383999999999999</v>
      </c>
      <c r="L67" s="222">
        <f>L63+X12+X11+H10</f>
        <v>2.3753000000000002</v>
      </c>
      <c r="M67" s="204" t="s">
        <v>59</v>
      </c>
      <c r="N67" s="223">
        <f>N63+Y12+Y11+H11</f>
        <v>1.0672000000000001</v>
      </c>
      <c r="O67" s="221">
        <f>O63+Z12+Z11+H10</f>
        <v>1.8467999999999998</v>
      </c>
      <c r="P67" s="204" t="s">
        <v>59</v>
      </c>
      <c r="Q67" s="221">
        <f>Q63+AA12+AA11+H11</f>
        <v>0.82519999999999993</v>
      </c>
      <c r="R67" s="222">
        <f>R63+AB12+AB11+H10</f>
        <v>1.8617999999999999</v>
      </c>
      <c r="S67" s="204" t="s">
        <v>59</v>
      </c>
      <c r="T67" s="223">
        <f>T63+AC12+AC11+H11</f>
        <v>0.8871</v>
      </c>
    </row>
    <row r="68" spans="1:20" ht="14.25" customHeight="1">
      <c r="A68" s="561"/>
      <c r="B68" s="216"/>
      <c r="C68" s="217"/>
      <c r="D68" s="218"/>
      <c r="E68" s="219"/>
      <c r="F68" s="463" t="s">
        <v>62</v>
      </c>
      <c r="G68" s="463"/>
      <c r="H68" s="220"/>
      <c r="I68" s="106"/>
      <c r="J68" s="204" t="s">
        <v>59</v>
      </c>
      <c r="K68" s="106"/>
      <c r="L68" s="105"/>
      <c r="M68" s="204" t="s">
        <v>59</v>
      </c>
      <c r="N68" s="74"/>
      <c r="O68" s="106"/>
      <c r="P68" s="204" t="s">
        <v>59</v>
      </c>
      <c r="Q68" s="106"/>
      <c r="R68" s="105"/>
      <c r="S68" s="204" t="s">
        <v>59</v>
      </c>
      <c r="T68" s="74"/>
    </row>
    <row r="69" spans="1:20" ht="14.25" customHeight="1" thickBot="1">
      <c r="A69" s="561"/>
      <c r="B69" s="224"/>
      <c r="C69" s="225"/>
      <c r="D69" s="226"/>
      <c r="E69" s="227"/>
      <c r="F69" s="464" t="s">
        <v>63</v>
      </c>
      <c r="G69" s="464"/>
      <c r="H69" s="228"/>
      <c r="I69" s="225"/>
      <c r="J69" s="229" t="s">
        <v>59</v>
      </c>
      <c r="K69" s="225"/>
      <c r="L69" s="224"/>
      <c r="M69" s="229" t="s">
        <v>59</v>
      </c>
      <c r="N69" s="226"/>
      <c r="O69" s="225"/>
      <c r="P69" s="229" t="s">
        <v>59</v>
      </c>
      <c r="Q69" s="225"/>
      <c r="R69" s="224"/>
      <c r="S69" s="229" t="s">
        <v>59</v>
      </c>
      <c r="T69" s="226"/>
    </row>
    <row r="70" spans="1:20" ht="14.25" customHeight="1" thickBot="1">
      <c r="A70" s="534"/>
      <c r="B70" s="465"/>
      <c r="C70" s="466"/>
      <c r="D70" s="467"/>
      <c r="E70" s="468" t="s">
        <v>64</v>
      </c>
      <c r="F70" s="469"/>
      <c r="G70" s="469"/>
      <c r="H70" s="470"/>
      <c r="I70" s="230">
        <f>I66+I67</f>
        <v>4.7298999999999989</v>
      </c>
      <c r="J70" s="231" t="s">
        <v>59</v>
      </c>
      <c r="K70" s="232">
        <f>K66+K67</f>
        <v>2.2909999999999999</v>
      </c>
      <c r="L70" s="230">
        <f>L66+L67</f>
        <v>4.5136000000000003</v>
      </c>
      <c r="M70" s="231" t="s">
        <v>59</v>
      </c>
      <c r="N70" s="232">
        <f>N66+N67</f>
        <v>2.1059000000000001</v>
      </c>
      <c r="O70" s="230">
        <f>O66+O67</f>
        <v>3.9920999999999998</v>
      </c>
      <c r="P70" s="231" t="s">
        <v>59</v>
      </c>
      <c r="Q70" s="232">
        <f>Q66+Q67</f>
        <v>1.8498999999999999</v>
      </c>
      <c r="R70" s="230">
        <f>R66+R67</f>
        <v>4.0660999999999996</v>
      </c>
      <c r="S70" s="231" t="s">
        <v>59</v>
      </c>
      <c r="T70" s="232">
        <f>T66+T67</f>
        <v>1.8882999999999999</v>
      </c>
    </row>
    <row r="71" spans="1:20" ht="14.25" customHeight="1" thickBot="1">
      <c r="A71" s="534"/>
      <c r="B71" s="471" t="s">
        <v>65</v>
      </c>
      <c r="C71" s="565"/>
      <c r="D71" s="566"/>
      <c r="E71" s="474" t="s">
        <v>66</v>
      </c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6"/>
    </row>
    <row r="72" spans="1:20" ht="14.25" customHeight="1" thickBot="1">
      <c r="A72" s="558"/>
      <c r="B72" s="459" t="s">
        <v>67</v>
      </c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1"/>
    </row>
    <row r="74" spans="1:20" s="352" customFormat="1" ht="15">
      <c r="B74" t="s">
        <v>68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69</v>
      </c>
      <c r="Q74"/>
      <c r="R74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74"/>
  <sheetViews>
    <sheetView topLeftCell="A46" zoomScaleNormal="100" workbookViewId="0">
      <selection activeCell="S29" sqref="S29:S33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1" customFormat="1" ht="14.25" customHeight="1">
      <c r="A1" s="559" t="s">
        <v>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</row>
    <row r="2" spans="1:31" s="1" customFormat="1" ht="14.25" customHeight="1" thickBot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</row>
    <row r="3" spans="1:31" ht="14.25" customHeight="1" thickBot="1">
      <c r="A3" s="533" t="s">
        <v>1</v>
      </c>
      <c r="B3" s="477"/>
      <c r="C3" s="478"/>
      <c r="D3" s="479"/>
      <c r="E3" s="477" t="s">
        <v>2</v>
      </c>
      <c r="F3" s="479"/>
      <c r="G3" s="478" t="s">
        <v>3</v>
      </c>
      <c r="H3" s="479"/>
      <c r="I3" s="562" t="s">
        <v>4</v>
      </c>
      <c r="J3" s="563"/>
      <c r="K3" s="564"/>
      <c r="L3" s="562" t="s">
        <v>5</v>
      </c>
      <c r="M3" s="563"/>
      <c r="N3" s="564"/>
      <c r="O3" s="562" t="s">
        <v>6</v>
      </c>
      <c r="P3" s="563"/>
      <c r="Q3" s="564"/>
      <c r="R3" s="562" t="s">
        <v>7</v>
      </c>
      <c r="S3" s="563"/>
      <c r="T3" s="564"/>
    </row>
    <row r="4" spans="1:31" ht="14.25" customHeight="1">
      <c r="A4" s="534"/>
      <c r="B4" s="480"/>
      <c r="C4" s="481"/>
      <c r="D4" s="482"/>
      <c r="E4" s="480"/>
      <c r="F4" s="482"/>
      <c r="G4" s="481"/>
      <c r="H4" s="482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556" t="s">
        <v>11</v>
      </c>
      <c r="W4" s="557"/>
      <c r="X4" s="556" t="s">
        <v>12</v>
      </c>
      <c r="Y4" s="557"/>
      <c r="Z4" s="556" t="s">
        <v>13</v>
      </c>
      <c r="AA4" s="557"/>
      <c r="AB4" s="556" t="s">
        <v>14</v>
      </c>
      <c r="AC4" s="557"/>
    </row>
    <row r="5" spans="1:31" ht="14.25" customHeight="1" thickBot="1">
      <c r="A5" s="534"/>
      <c r="B5" s="465"/>
      <c r="C5" s="466"/>
      <c r="D5" s="467"/>
      <c r="E5" s="465"/>
      <c r="F5" s="467"/>
      <c r="G5" s="466"/>
      <c r="H5" s="467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</row>
    <row r="6" spans="1:31" ht="14.25" customHeight="1">
      <c r="A6" s="534"/>
      <c r="B6" s="533" t="s">
        <v>19</v>
      </c>
      <c r="C6" s="541" t="s">
        <v>20</v>
      </c>
      <c r="D6" s="10"/>
      <c r="E6" s="588"/>
      <c r="F6" s="589"/>
      <c r="G6" s="11" t="s">
        <v>21</v>
      </c>
      <c r="H6" s="12">
        <f>[2]АРЭС!$E$6</f>
        <v>4.0000000000000001E-3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  <c r="AE6" s="19" t="s">
        <v>24</v>
      </c>
    </row>
    <row r="7" spans="1:31" ht="14.25" customHeight="1">
      <c r="A7" s="534"/>
      <c r="B7" s="534"/>
      <c r="C7" s="542"/>
      <c r="D7" s="20">
        <v>35</v>
      </c>
      <c r="E7" s="549">
        <v>2</v>
      </c>
      <c r="F7" s="550"/>
      <c r="G7" s="21" t="s">
        <v>25</v>
      </c>
      <c r="H7" s="22">
        <f>[2]АРЭС!$L$6</f>
        <v>0.125</v>
      </c>
      <c r="I7" s="23"/>
      <c r="J7" s="24"/>
      <c r="K7" s="25"/>
      <c r="L7" s="26"/>
      <c r="M7" s="24"/>
      <c r="N7" s="27"/>
      <c r="O7" s="28"/>
      <c r="P7" s="24"/>
      <c r="Q7" s="25"/>
      <c r="R7" s="28"/>
      <c r="S7" s="27"/>
      <c r="T7" s="25"/>
      <c r="U7" s="18"/>
      <c r="V7" s="29"/>
      <c r="W7" s="29"/>
      <c r="X7" s="29"/>
      <c r="Y7" s="29"/>
      <c r="Z7" s="29"/>
      <c r="AA7" s="29"/>
      <c r="AB7" s="29"/>
      <c r="AC7" s="29"/>
    </row>
    <row r="8" spans="1:31" ht="14.25" customHeight="1" thickBot="1">
      <c r="A8" s="534"/>
      <c r="B8" s="534"/>
      <c r="C8" s="542"/>
      <c r="D8" s="30">
        <v>6</v>
      </c>
      <c r="E8" s="551"/>
      <c r="F8" s="552"/>
      <c r="G8" s="31"/>
      <c r="H8" s="32"/>
      <c r="I8" s="33"/>
      <c r="J8" s="34">
        <v>0.67</v>
      </c>
      <c r="K8" s="35">
        <v>0.13800000000000001</v>
      </c>
      <c r="L8" s="36"/>
      <c r="M8" s="37">
        <v>0.78500000000000003</v>
      </c>
      <c r="N8" s="35">
        <v>0.13800000000000001</v>
      </c>
      <c r="O8" s="38"/>
      <c r="P8" s="37">
        <v>0.78500000000000003</v>
      </c>
      <c r="Q8" s="35">
        <v>0.13800000000000001</v>
      </c>
      <c r="R8" s="38"/>
      <c r="S8" s="39">
        <v>0.78500000000000003</v>
      </c>
      <c r="T8" s="35">
        <v>0.13800000000000001</v>
      </c>
      <c r="U8" s="18"/>
      <c r="V8" s="40"/>
      <c r="W8" s="41"/>
      <c r="X8" s="40"/>
      <c r="Y8" s="41"/>
      <c r="Z8" s="40"/>
      <c r="AA8" s="41"/>
      <c r="AB8" s="40"/>
      <c r="AC8" s="41"/>
    </row>
    <row r="9" spans="1:31" ht="14.25" customHeight="1" thickBot="1">
      <c r="A9" s="534"/>
      <c r="B9" s="534"/>
      <c r="C9" s="543"/>
      <c r="D9" s="42" t="s">
        <v>26</v>
      </c>
      <c r="E9" s="585"/>
      <c r="F9" s="586"/>
      <c r="G9" s="586"/>
      <c r="H9" s="587"/>
      <c r="I9" s="43"/>
      <c r="J9" s="44"/>
      <c r="K9" s="45"/>
      <c r="L9" s="46"/>
      <c r="M9" s="44"/>
      <c r="N9" s="47"/>
      <c r="O9" s="48"/>
      <c r="P9" s="44"/>
      <c r="Q9" s="45"/>
      <c r="R9" s="48"/>
      <c r="S9" s="47"/>
      <c r="T9" s="45"/>
      <c r="U9" s="49"/>
      <c r="V9" s="50"/>
      <c r="W9" s="50"/>
      <c r="X9" s="50"/>
      <c r="Y9" s="50"/>
      <c r="Z9" s="50"/>
      <c r="AA9" s="50"/>
      <c r="AB9" s="50"/>
      <c r="AC9" s="50"/>
    </row>
    <row r="10" spans="1:31" ht="14.25" customHeight="1">
      <c r="A10" s="534"/>
      <c r="B10" s="534"/>
      <c r="C10" s="541" t="s">
        <v>27</v>
      </c>
      <c r="D10" s="51"/>
      <c r="E10" s="583"/>
      <c r="F10" s="584"/>
      <c r="G10" s="52" t="s">
        <v>21</v>
      </c>
      <c r="H10" s="12">
        <f>[2]АРЭС!$E$7</f>
        <v>4.0000000000000001E-3</v>
      </c>
      <c r="I10" s="53"/>
      <c r="J10" s="54"/>
      <c r="K10" s="55"/>
      <c r="L10" s="56"/>
      <c r="M10" s="54"/>
      <c r="N10" s="57"/>
      <c r="O10" s="58"/>
      <c r="P10" s="54"/>
      <c r="Q10" s="55"/>
      <c r="R10" s="58"/>
      <c r="S10" s="57"/>
      <c r="T10" s="55"/>
    </row>
    <row r="11" spans="1:31" ht="14.25" customHeight="1">
      <c r="A11" s="534"/>
      <c r="B11" s="534"/>
      <c r="C11" s="542"/>
      <c r="D11" s="20">
        <v>35</v>
      </c>
      <c r="E11" s="549">
        <v>2</v>
      </c>
      <c r="F11" s="550"/>
      <c r="G11" s="21" t="s">
        <v>25</v>
      </c>
      <c r="H11" s="22">
        <f>[2]АРЭС!$L$7</f>
        <v>0.125</v>
      </c>
      <c r="I11" s="59"/>
      <c r="J11" s="24"/>
      <c r="K11" s="25"/>
      <c r="L11" s="26"/>
      <c r="M11" s="24"/>
      <c r="N11" s="27"/>
      <c r="O11" s="28"/>
      <c r="P11" s="24"/>
      <c r="Q11" s="25"/>
      <c r="R11" s="28"/>
      <c r="S11" s="27"/>
      <c r="T11" s="25"/>
      <c r="U11" s="18"/>
      <c r="V11" s="29"/>
      <c r="W11" s="29"/>
      <c r="X11" s="29"/>
      <c r="Y11" s="29"/>
      <c r="Z11" s="29"/>
      <c r="AA11" s="29"/>
      <c r="AB11" s="29"/>
      <c r="AC11" s="29"/>
    </row>
    <row r="12" spans="1:31" ht="14.25" customHeight="1" thickBot="1">
      <c r="A12" s="534"/>
      <c r="B12" s="534"/>
      <c r="C12" s="542"/>
      <c r="D12" s="30">
        <v>6</v>
      </c>
      <c r="E12" s="578"/>
      <c r="F12" s="579"/>
      <c r="G12" s="60"/>
      <c r="H12" s="61"/>
      <c r="I12" s="33"/>
      <c r="J12" s="37">
        <v>0.6</v>
      </c>
      <c r="K12" s="35">
        <v>7.9000000000000001E-2</v>
      </c>
      <c r="L12" s="36"/>
      <c r="M12" s="37">
        <v>0.6</v>
      </c>
      <c r="N12" s="35">
        <v>7.9000000000000001E-2</v>
      </c>
      <c r="O12" s="38"/>
      <c r="P12" s="37">
        <v>0.6</v>
      </c>
      <c r="Q12" s="35">
        <v>7.9000000000000001E-2</v>
      </c>
      <c r="R12" s="38"/>
      <c r="S12" s="39">
        <v>0.6</v>
      </c>
      <c r="T12" s="35">
        <v>7.9000000000000001E-2</v>
      </c>
      <c r="U12" s="18"/>
      <c r="V12" s="40"/>
      <c r="W12" s="41"/>
      <c r="X12" s="40"/>
      <c r="Y12" s="41"/>
      <c r="Z12" s="40"/>
      <c r="AA12" s="41"/>
      <c r="AB12" s="40"/>
      <c r="AC12" s="41"/>
    </row>
    <row r="13" spans="1:31" ht="14.25" customHeight="1" thickBot="1">
      <c r="A13" s="534"/>
      <c r="B13" s="534"/>
      <c r="C13" s="543"/>
      <c r="D13" s="42" t="s">
        <v>26</v>
      </c>
      <c r="E13" s="585"/>
      <c r="F13" s="586"/>
      <c r="G13" s="586"/>
      <c r="H13" s="587"/>
      <c r="I13" s="43"/>
      <c r="J13" s="62"/>
      <c r="K13" s="63"/>
      <c r="L13" s="64"/>
      <c r="M13" s="62"/>
      <c r="N13" s="65"/>
      <c r="O13" s="43"/>
      <c r="P13" s="62"/>
      <c r="Q13" s="63"/>
      <c r="R13" s="43"/>
      <c r="S13" s="65"/>
      <c r="T13" s="63"/>
    </row>
    <row r="14" spans="1:31" ht="14.25" customHeight="1">
      <c r="A14" s="534"/>
      <c r="B14" s="534"/>
      <c r="C14" s="541" t="s">
        <v>28</v>
      </c>
      <c r="D14" s="51"/>
      <c r="E14" s="535"/>
      <c r="F14" s="538"/>
      <c r="G14" s="11" t="s">
        <v>21</v>
      </c>
      <c r="H14" s="66"/>
      <c r="I14" s="67"/>
      <c r="J14" s="68"/>
      <c r="K14" s="69"/>
      <c r="L14" s="70"/>
      <c r="M14" s="68"/>
      <c r="N14" s="71"/>
      <c r="O14" s="67"/>
      <c r="P14" s="68"/>
      <c r="Q14" s="69"/>
      <c r="R14" s="67"/>
      <c r="S14" s="72"/>
      <c r="T14" s="69"/>
    </row>
    <row r="15" spans="1:31" ht="14.25" customHeight="1">
      <c r="A15" s="534"/>
      <c r="B15" s="534"/>
      <c r="C15" s="542"/>
      <c r="D15" s="20"/>
      <c r="E15" s="518"/>
      <c r="F15" s="519"/>
      <c r="G15" s="73" t="s">
        <v>25</v>
      </c>
      <c r="H15" s="74"/>
      <c r="I15" s="75"/>
      <c r="J15" s="76"/>
      <c r="K15" s="77"/>
      <c r="L15" s="78"/>
      <c r="M15" s="76"/>
      <c r="N15" s="79"/>
      <c r="O15" s="75"/>
      <c r="P15" s="76"/>
      <c r="Q15" s="80"/>
      <c r="R15" s="75"/>
      <c r="S15" s="79"/>
      <c r="T15" s="77"/>
    </row>
    <row r="16" spans="1:31" ht="14.25" customHeight="1" thickBot="1">
      <c r="A16" s="534"/>
      <c r="B16" s="534"/>
      <c r="C16" s="542"/>
      <c r="D16" s="30"/>
      <c r="E16" s="526"/>
      <c r="F16" s="528"/>
      <c r="G16" s="60"/>
      <c r="H16" s="61"/>
      <c r="I16" s="81"/>
      <c r="J16" s="82"/>
      <c r="K16" s="83"/>
      <c r="L16" s="84"/>
      <c r="M16" s="82"/>
      <c r="N16" s="85"/>
      <c r="O16" s="81"/>
      <c r="P16" s="82"/>
      <c r="Q16" s="83"/>
      <c r="R16" s="81"/>
      <c r="S16" s="85"/>
      <c r="T16" s="83"/>
    </row>
    <row r="17" spans="1:20" ht="14.25" customHeight="1" thickBot="1">
      <c r="A17" s="534"/>
      <c r="B17" s="534"/>
      <c r="C17" s="543"/>
      <c r="D17" s="42" t="s">
        <v>26</v>
      </c>
      <c r="E17" s="471"/>
      <c r="F17" s="472"/>
      <c r="G17" s="472"/>
      <c r="H17" s="473"/>
      <c r="I17" s="86"/>
      <c r="J17" s="87"/>
      <c r="K17" s="88"/>
      <c r="L17" s="89"/>
      <c r="M17" s="87"/>
      <c r="N17" s="90"/>
      <c r="O17" s="86"/>
      <c r="P17" s="87"/>
      <c r="Q17" s="88"/>
      <c r="R17" s="86"/>
      <c r="S17" s="90"/>
      <c r="T17" s="88"/>
    </row>
    <row r="18" spans="1:20" ht="14.25" customHeight="1">
      <c r="A18" s="534"/>
      <c r="B18" s="534"/>
      <c r="C18" s="541" t="s">
        <v>28</v>
      </c>
      <c r="D18" s="51"/>
      <c r="E18" s="535"/>
      <c r="F18" s="538"/>
      <c r="G18" s="11" t="s">
        <v>21</v>
      </c>
      <c r="H18" s="66"/>
      <c r="I18" s="67"/>
      <c r="J18" s="68"/>
      <c r="K18" s="69"/>
      <c r="L18" s="70"/>
      <c r="M18" s="68"/>
      <c r="N18" s="72"/>
      <c r="O18" s="67"/>
      <c r="P18" s="68"/>
      <c r="Q18" s="69"/>
      <c r="R18" s="67"/>
      <c r="S18" s="72"/>
      <c r="T18" s="69"/>
    </row>
    <row r="19" spans="1:20" ht="14.25" customHeight="1">
      <c r="A19" s="534"/>
      <c r="B19" s="534"/>
      <c r="C19" s="542"/>
      <c r="D19" s="20"/>
      <c r="E19" s="518"/>
      <c r="F19" s="519"/>
      <c r="G19" s="73" t="s">
        <v>25</v>
      </c>
      <c r="H19" s="74"/>
      <c r="I19" s="75"/>
      <c r="J19" s="76"/>
      <c r="K19" s="77"/>
      <c r="L19" s="78"/>
      <c r="M19" s="76"/>
      <c r="N19" s="79"/>
      <c r="O19" s="75"/>
      <c r="P19" s="76"/>
      <c r="Q19" s="77"/>
      <c r="R19" s="75"/>
      <c r="S19" s="79"/>
      <c r="T19" s="77"/>
    </row>
    <row r="20" spans="1:20" ht="14.25" customHeight="1" thickBot="1">
      <c r="A20" s="534"/>
      <c r="B20" s="534"/>
      <c r="C20" s="542"/>
      <c r="D20" s="30"/>
      <c r="E20" s="526"/>
      <c r="F20" s="528"/>
      <c r="G20" s="60"/>
      <c r="H20" s="61"/>
      <c r="I20" s="81"/>
      <c r="J20" s="82"/>
      <c r="K20" s="83"/>
      <c r="L20" s="84"/>
      <c r="M20" s="82"/>
      <c r="N20" s="85"/>
      <c r="O20" s="81"/>
      <c r="P20" s="82"/>
      <c r="Q20" s="83"/>
      <c r="R20" s="81"/>
      <c r="S20" s="85"/>
      <c r="T20" s="83"/>
    </row>
    <row r="21" spans="1:20" ht="14.25" customHeight="1" thickBot="1">
      <c r="A21" s="534"/>
      <c r="B21" s="534"/>
      <c r="C21" s="543"/>
      <c r="D21" s="42" t="s">
        <v>26</v>
      </c>
      <c r="E21" s="471"/>
      <c r="F21" s="472"/>
      <c r="G21" s="472"/>
      <c r="H21" s="473"/>
      <c r="I21" s="91"/>
      <c r="J21" s="92"/>
      <c r="K21" s="93"/>
      <c r="L21" s="94"/>
      <c r="M21" s="92"/>
      <c r="N21" s="95"/>
      <c r="O21" s="91"/>
      <c r="P21" s="92"/>
      <c r="Q21" s="93"/>
      <c r="R21" s="91"/>
      <c r="S21" s="95"/>
      <c r="T21" s="93"/>
    </row>
    <row r="22" spans="1:20" ht="14.25" customHeight="1">
      <c r="A22" s="534"/>
      <c r="B22" s="534"/>
      <c r="C22" s="544" t="s">
        <v>29</v>
      </c>
      <c r="D22" s="96" t="s">
        <v>30</v>
      </c>
      <c r="E22" s="97"/>
      <c r="F22" s="66"/>
      <c r="G22" s="98"/>
      <c r="H22" s="66"/>
      <c r="I22" s="99"/>
      <c r="J22" s="100"/>
      <c r="K22" s="101"/>
      <c r="L22" s="102"/>
      <c r="M22" s="100"/>
      <c r="N22" s="103"/>
      <c r="O22" s="99"/>
      <c r="P22" s="100"/>
      <c r="Q22" s="101"/>
      <c r="R22" s="99"/>
      <c r="S22" s="103"/>
      <c r="T22" s="101"/>
    </row>
    <row r="23" spans="1:20" ht="14.25" customHeight="1">
      <c r="A23" s="534"/>
      <c r="B23" s="534"/>
      <c r="C23" s="545"/>
      <c r="D23" s="104" t="s">
        <v>31</v>
      </c>
      <c r="E23" s="105"/>
      <c r="F23" s="74"/>
      <c r="G23" s="106"/>
      <c r="H23" s="74"/>
      <c r="I23" s="107"/>
      <c r="J23" s="108"/>
      <c r="K23" s="109"/>
      <c r="L23" s="110"/>
      <c r="M23" s="108"/>
      <c r="N23" s="111"/>
      <c r="O23" s="107"/>
      <c r="P23" s="108"/>
      <c r="Q23" s="109"/>
      <c r="R23" s="107"/>
      <c r="S23" s="111"/>
      <c r="T23" s="109"/>
    </row>
    <row r="24" spans="1:20" ht="14.25" customHeight="1" thickBot="1">
      <c r="A24" s="534"/>
      <c r="B24" s="558"/>
      <c r="C24" s="546"/>
      <c r="D24" s="112" t="s">
        <v>32</v>
      </c>
      <c r="E24" s="113"/>
      <c r="F24" s="61"/>
      <c r="G24" s="60"/>
      <c r="H24" s="61"/>
      <c r="I24" s="114"/>
      <c r="J24" s="115">
        <f>J8+J12</f>
        <v>1.27</v>
      </c>
      <c r="K24" s="115">
        <f>K8+K12</f>
        <v>0.21700000000000003</v>
      </c>
      <c r="L24" s="116"/>
      <c r="M24" s="117">
        <f>M8+M12</f>
        <v>1.385</v>
      </c>
      <c r="N24" s="117">
        <f>N8+N12</f>
        <v>0.21700000000000003</v>
      </c>
      <c r="O24" s="114"/>
      <c r="P24" s="117">
        <f>P8+P12</f>
        <v>1.385</v>
      </c>
      <c r="Q24" s="117">
        <f>Q8+Q12</f>
        <v>0.21700000000000003</v>
      </c>
      <c r="R24" s="114"/>
      <c r="S24" s="118">
        <f>S8+S12</f>
        <v>1.385</v>
      </c>
      <c r="T24" s="117">
        <f>T8+T12</f>
        <v>0.21700000000000003</v>
      </c>
    </row>
    <row r="25" spans="1:20" ht="14.25" customHeight="1">
      <c r="A25" s="534"/>
      <c r="B25" s="533" t="s">
        <v>33</v>
      </c>
      <c r="C25" s="477" t="s">
        <v>34</v>
      </c>
      <c r="D25" s="479"/>
      <c r="E25" s="535" t="s">
        <v>35</v>
      </c>
      <c r="F25" s="536"/>
      <c r="G25" s="537" t="s">
        <v>36</v>
      </c>
      <c r="H25" s="538"/>
      <c r="I25" s="119"/>
      <c r="J25" s="120"/>
      <c r="K25" s="121"/>
      <c r="L25" s="119"/>
      <c r="M25" s="120"/>
      <c r="N25" s="121"/>
      <c r="O25" s="119"/>
      <c r="P25" s="120"/>
      <c r="Q25" s="121"/>
      <c r="R25" s="119"/>
      <c r="S25" s="120"/>
      <c r="T25" s="121"/>
    </row>
    <row r="26" spans="1:20" ht="14.25" customHeight="1" thickBot="1">
      <c r="A26" s="534"/>
      <c r="B26" s="534"/>
      <c r="C26" s="465"/>
      <c r="D26" s="467"/>
      <c r="E26" s="122" t="s">
        <v>37</v>
      </c>
      <c r="F26" s="123" t="s">
        <v>38</v>
      </c>
      <c r="G26" s="123" t="s">
        <v>37</v>
      </c>
      <c r="H26" s="124" t="s">
        <v>38</v>
      </c>
      <c r="I26" s="125"/>
      <c r="J26" s="126"/>
      <c r="K26" s="127"/>
      <c r="L26" s="125"/>
      <c r="M26" s="126"/>
      <c r="N26" s="127"/>
      <c r="O26" s="125"/>
      <c r="P26" s="126"/>
      <c r="Q26" s="127"/>
      <c r="R26" s="125"/>
      <c r="S26" s="126"/>
      <c r="T26" s="127"/>
    </row>
    <row r="27" spans="1:20" ht="14.25" customHeight="1">
      <c r="A27" s="534"/>
      <c r="B27" s="534"/>
      <c r="C27" s="539" t="s">
        <v>39</v>
      </c>
      <c r="D27" s="540"/>
      <c r="E27" s="128"/>
      <c r="F27" s="129"/>
      <c r="G27" s="129"/>
      <c r="H27" s="130"/>
      <c r="I27" s="131">
        <v>25</v>
      </c>
      <c r="J27" s="132"/>
      <c r="K27" s="133"/>
      <c r="L27" s="134">
        <v>25</v>
      </c>
      <c r="M27" s="132"/>
      <c r="N27" s="135"/>
      <c r="O27" s="131">
        <v>25</v>
      </c>
      <c r="P27" s="132"/>
      <c r="Q27" s="133"/>
      <c r="R27" s="131">
        <v>25</v>
      </c>
      <c r="S27" s="135"/>
      <c r="T27" s="133"/>
    </row>
    <row r="28" spans="1:20" ht="14.25" customHeight="1">
      <c r="A28" s="534"/>
      <c r="B28" s="534"/>
      <c r="C28" s="529" t="s">
        <v>40</v>
      </c>
      <c r="D28" s="530"/>
      <c r="E28" s="136"/>
      <c r="F28" s="137"/>
      <c r="G28" s="137"/>
      <c r="H28" s="138"/>
      <c r="I28" s="59"/>
      <c r="J28" s="139"/>
      <c r="K28" s="140"/>
      <c r="L28" s="141"/>
      <c r="M28" s="139"/>
      <c r="N28" s="142"/>
      <c r="O28" s="143"/>
      <c r="P28" s="139"/>
      <c r="Q28" s="140"/>
      <c r="R28" s="143"/>
      <c r="S28" s="142"/>
      <c r="T28" s="144"/>
    </row>
    <row r="29" spans="1:20" ht="14.25" customHeight="1">
      <c r="A29" s="534"/>
      <c r="B29" s="534"/>
      <c r="C29" s="529" t="s">
        <v>41</v>
      </c>
      <c r="D29" s="530"/>
      <c r="E29" s="136"/>
      <c r="F29" s="137"/>
      <c r="G29" s="137"/>
      <c r="H29" s="138"/>
      <c r="I29" s="59"/>
      <c r="J29" s="145">
        <v>9.1999999999999998E-2</v>
      </c>
      <c r="K29" s="146"/>
      <c r="L29" s="147"/>
      <c r="M29" s="145">
        <v>9.1999999999999998E-2</v>
      </c>
      <c r="N29" s="148"/>
      <c r="O29" s="23"/>
      <c r="P29" s="145">
        <v>9.1999999999999998E-2</v>
      </c>
      <c r="Q29" s="146"/>
      <c r="R29" s="23"/>
      <c r="S29" s="145">
        <v>9.1999999999999998E-2</v>
      </c>
      <c r="T29" s="144"/>
    </row>
    <row r="30" spans="1:20" s="149" customFormat="1" ht="14.25" customHeight="1">
      <c r="A30" s="534"/>
      <c r="B30" s="534"/>
      <c r="C30" s="529" t="s">
        <v>42</v>
      </c>
      <c r="D30" s="530"/>
      <c r="E30" s="136"/>
      <c r="F30" s="137"/>
      <c r="G30" s="137"/>
      <c r="H30" s="138"/>
      <c r="I30" s="23"/>
      <c r="J30" s="145">
        <v>3.1E-2</v>
      </c>
      <c r="K30" s="146"/>
      <c r="L30" s="147"/>
      <c r="M30" s="145">
        <v>3.1E-2</v>
      </c>
      <c r="N30" s="148"/>
      <c r="O30" s="23"/>
      <c r="P30" s="145">
        <v>3.1E-2</v>
      </c>
      <c r="Q30" s="146"/>
      <c r="R30" s="23"/>
      <c r="S30" s="145">
        <v>3.1E-2</v>
      </c>
      <c r="T30" s="146"/>
    </row>
    <row r="31" spans="1:20" s="149" customFormat="1" ht="14.25" customHeight="1">
      <c r="A31" s="534"/>
      <c r="B31" s="534"/>
      <c r="C31" s="529" t="s">
        <v>43</v>
      </c>
      <c r="D31" s="530"/>
      <c r="E31" s="136"/>
      <c r="F31" s="137"/>
      <c r="G31" s="137"/>
      <c r="H31" s="138"/>
      <c r="I31" s="23"/>
      <c r="J31" s="145">
        <v>1.7000000000000001E-2</v>
      </c>
      <c r="K31" s="146"/>
      <c r="L31" s="147"/>
      <c r="M31" s="147">
        <v>1.7000000000000001E-2</v>
      </c>
      <c r="N31" s="148"/>
      <c r="O31" s="23"/>
      <c r="P31" s="145">
        <v>1.9E-2</v>
      </c>
      <c r="Q31" s="146"/>
      <c r="R31" s="23"/>
      <c r="S31" s="23">
        <v>1.7000000000000001E-2</v>
      </c>
      <c r="T31" s="146"/>
    </row>
    <row r="32" spans="1:20" s="149" customFormat="1" ht="14.25" customHeight="1">
      <c r="A32" s="534"/>
      <c r="B32" s="534"/>
      <c r="C32" s="529" t="s">
        <v>44</v>
      </c>
      <c r="D32" s="530"/>
      <c r="E32" s="136"/>
      <c r="F32" s="137"/>
      <c r="G32" s="137"/>
      <c r="H32" s="138"/>
      <c r="I32" s="23"/>
      <c r="J32" s="145">
        <v>0.52</v>
      </c>
      <c r="K32" s="146"/>
      <c r="L32" s="147"/>
      <c r="M32" s="147">
        <v>0.64</v>
      </c>
      <c r="N32" s="148"/>
      <c r="O32" s="23"/>
      <c r="P32" s="145">
        <v>0.64</v>
      </c>
      <c r="Q32" s="146"/>
      <c r="R32" s="23"/>
      <c r="S32" s="23">
        <v>0.64</v>
      </c>
      <c r="T32" s="146"/>
    </row>
    <row r="33" spans="1:20" s="149" customFormat="1" ht="14.25" customHeight="1">
      <c r="A33" s="534"/>
      <c r="B33" s="534"/>
      <c r="C33" s="529" t="s">
        <v>45</v>
      </c>
      <c r="D33" s="530"/>
      <c r="E33" s="136"/>
      <c r="F33" s="137"/>
      <c r="G33" s="145"/>
      <c r="H33" s="138"/>
      <c r="I33" s="23"/>
      <c r="J33" s="145">
        <v>0.56399999999999995</v>
      </c>
      <c r="K33" s="146"/>
      <c r="L33" s="147"/>
      <c r="M33" s="147">
        <v>0.56299999999999994</v>
      </c>
      <c r="N33" s="148"/>
      <c r="O33" s="23"/>
      <c r="P33" s="145">
        <v>0.56299999999999994</v>
      </c>
      <c r="Q33" s="146"/>
      <c r="R33" s="23"/>
      <c r="S33" s="23">
        <v>0.56299999999999994</v>
      </c>
      <c r="T33" s="146"/>
    </row>
    <row r="34" spans="1:20" ht="14.25" customHeight="1">
      <c r="A34" s="534"/>
      <c r="B34" s="534"/>
      <c r="C34" s="529" t="s">
        <v>46</v>
      </c>
      <c r="D34" s="530"/>
      <c r="E34" s="136"/>
      <c r="F34" s="137"/>
      <c r="G34" s="137"/>
      <c r="H34" s="138"/>
      <c r="I34" s="23"/>
      <c r="J34" s="145">
        <v>0</v>
      </c>
      <c r="K34" s="146"/>
      <c r="L34" s="147"/>
      <c r="M34" s="147">
        <v>0</v>
      </c>
      <c r="N34" s="148"/>
      <c r="O34" s="23"/>
      <c r="P34" s="145">
        <v>0</v>
      </c>
      <c r="Q34" s="146"/>
      <c r="R34" s="23"/>
      <c r="S34" s="23">
        <v>0</v>
      </c>
      <c r="T34" s="146"/>
    </row>
    <row r="35" spans="1:20" ht="14.25" customHeight="1">
      <c r="A35" s="534"/>
      <c r="B35" s="534"/>
      <c r="C35" s="529" t="s">
        <v>47</v>
      </c>
      <c r="D35" s="530"/>
      <c r="E35" s="136"/>
      <c r="F35" s="137"/>
      <c r="G35" s="137"/>
      <c r="H35" s="138"/>
      <c r="I35" s="23"/>
      <c r="J35" s="145"/>
      <c r="K35" s="146"/>
      <c r="L35" s="147"/>
      <c r="M35" s="147"/>
      <c r="N35" s="148"/>
      <c r="O35" s="23"/>
      <c r="P35" s="145"/>
      <c r="Q35" s="146"/>
      <c r="R35" s="23"/>
      <c r="S35" s="23"/>
      <c r="T35" s="146"/>
    </row>
    <row r="36" spans="1:20" ht="14.25" customHeight="1">
      <c r="A36" s="534"/>
      <c r="B36" s="534"/>
      <c r="C36" s="581" t="s">
        <v>48</v>
      </c>
      <c r="D36" s="582"/>
      <c r="E36" s="136"/>
      <c r="F36" s="137"/>
      <c r="G36" s="137"/>
      <c r="H36" s="138"/>
      <c r="I36" s="23"/>
      <c r="J36" s="145"/>
      <c r="K36" s="146"/>
      <c r="L36" s="147"/>
      <c r="M36" s="145"/>
      <c r="N36" s="148"/>
      <c r="O36" s="23"/>
      <c r="P36" s="145"/>
      <c r="Q36" s="146"/>
      <c r="R36" s="23"/>
      <c r="S36" s="148"/>
      <c r="T36" s="146"/>
    </row>
    <row r="37" spans="1:20" ht="14.25" customHeight="1">
      <c r="A37" s="534"/>
      <c r="B37" s="534"/>
      <c r="C37" s="581" t="s">
        <v>49</v>
      </c>
      <c r="D37" s="582"/>
      <c r="E37" s="136"/>
      <c r="F37" s="137"/>
      <c r="G37" s="137"/>
      <c r="H37" s="138"/>
      <c r="I37" s="23"/>
      <c r="J37" s="145"/>
      <c r="K37" s="146"/>
      <c r="L37" s="147"/>
      <c r="M37" s="145"/>
      <c r="N37" s="148"/>
      <c r="O37" s="23"/>
      <c r="P37" s="145"/>
      <c r="Q37" s="146"/>
      <c r="R37" s="23"/>
      <c r="S37" s="148"/>
      <c r="T37" s="146"/>
    </row>
    <row r="38" spans="1:20" ht="14.25" customHeight="1">
      <c r="A38" s="534"/>
      <c r="B38" s="534"/>
      <c r="C38" s="531"/>
      <c r="D38" s="532"/>
      <c r="E38" s="150"/>
      <c r="F38" s="151"/>
      <c r="G38" s="151"/>
      <c r="H38" s="152"/>
      <c r="I38" s="153"/>
      <c r="J38" s="154"/>
      <c r="K38" s="155"/>
      <c r="L38" s="156"/>
      <c r="M38" s="154"/>
      <c r="N38" s="157"/>
      <c r="O38" s="153"/>
      <c r="P38" s="154"/>
      <c r="Q38" s="155"/>
      <c r="R38" s="153"/>
      <c r="S38" s="157"/>
      <c r="T38" s="155"/>
    </row>
    <row r="39" spans="1:20" ht="14.25" customHeight="1">
      <c r="A39" s="534"/>
      <c r="B39" s="534"/>
      <c r="C39" s="518"/>
      <c r="D39" s="519"/>
      <c r="E39" s="150"/>
      <c r="F39" s="151"/>
      <c r="G39" s="151"/>
      <c r="H39" s="152"/>
      <c r="I39" s="153"/>
      <c r="J39" s="154"/>
      <c r="K39" s="155"/>
      <c r="L39" s="156"/>
      <c r="M39" s="154"/>
      <c r="N39" s="157"/>
      <c r="O39" s="153"/>
      <c r="P39" s="154"/>
      <c r="Q39" s="155"/>
      <c r="R39" s="153"/>
      <c r="S39" s="157"/>
      <c r="T39" s="155"/>
    </row>
    <row r="40" spans="1:20" ht="14.25" customHeight="1">
      <c r="A40" s="534"/>
      <c r="B40" s="534"/>
      <c r="C40" s="518"/>
      <c r="D40" s="519"/>
      <c r="E40" s="150"/>
      <c r="F40" s="151"/>
      <c r="G40" s="151"/>
      <c r="H40" s="152"/>
      <c r="I40" s="153"/>
      <c r="J40" s="154"/>
      <c r="K40" s="155"/>
      <c r="L40" s="156"/>
      <c r="M40" s="154"/>
      <c r="N40" s="157"/>
      <c r="O40" s="153"/>
      <c r="P40" s="154"/>
      <c r="Q40" s="155"/>
      <c r="R40" s="153"/>
      <c r="S40" s="157"/>
      <c r="T40" s="155"/>
    </row>
    <row r="41" spans="1:20" ht="14.25" customHeight="1">
      <c r="A41" s="534"/>
      <c r="B41" s="534"/>
      <c r="C41" s="518"/>
      <c r="D41" s="519"/>
      <c r="E41" s="150"/>
      <c r="F41" s="151"/>
      <c r="G41" s="151"/>
      <c r="H41" s="152"/>
      <c r="I41" s="153"/>
      <c r="J41" s="154"/>
      <c r="K41" s="155"/>
      <c r="L41" s="156"/>
      <c r="M41" s="154"/>
      <c r="N41" s="157"/>
      <c r="O41" s="153"/>
      <c r="P41" s="154"/>
      <c r="Q41" s="155"/>
      <c r="R41" s="153"/>
      <c r="S41" s="157"/>
      <c r="T41" s="155"/>
    </row>
    <row r="42" spans="1:20" ht="14.25" customHeight="1">
      <c r="A42" s="534"/>
      <c r="B42" s="534"/>
      <c r="C42" s="518"/>
      <c r="D42" s="519"/>
      <c r="E42" s="150"/>
      <c r="F42" s="151"/>
      <c r="G42" s="151"/>
      <c r="H42" s="152"/>
      <c r="I42" s="153"/>
      <c r="J42" s="154"/>
      <c r="K42" s="155"/>
      <c r="L42" s="156"/>
      <c r="M42" s="154"/>
      <c r="N42" s="157"/>
      <c r="O42" s="153"/>
      <c r="P42" s="154"/>
      <c r="Q42" s="155"/>
      <c r="R42" s="153"/>
      <c r="S42" s="157"/>
      <c r="T42" s="155"/>
    </row>
    <row r="43" spans="1:20" ht="14.25" customHeight="1">
      <c r="A43" s="534"/>
      <c r="B43" s="534"/>
      <c r="C43" s="518"/>
      <c r="D43" s="519"/>
      <c r="E43" s="150"/>
      <c r="F43" s="151"/>
      <c r="G43" s="151"/>
      <c r="H43" s="152"/>
      <c r="I43" s="153"/>
      <c r="J43" s="154"/>
      <c r="K43" s="155"/>
      <c r="L43" s="156"/>
      <c r="M43" s="154"/>
      <c r="N43" s="157"/>
      <c r="O43" s="153"/>
      <c r="P43" s="154"/>
      <c r="Q43" s="155"/>
      <c r="R43" s="153"/>
      <c r="S43" s="157"/>
      <c r="T43" s="155"/>
    </row>
    <row r="44" spans="1:20" ht="14.25" customHeight="1">
      <c r="A44" s="534"/>
      <c r="B44" s="534"/>
      <c r="C44" s="518"/>
      <c r="D44" s="519"/>
      <c r="E44" s="150"/>
      <c r="F44" s="151"/>
      <c r="G44" s="151"/>
      <c r="H44" s="152"/>
      <c r="I44" s="153"/>
      <c r="J44" s="154"/>
      <c r="K44" s="155"/>
      <c r="L44" s="156"/>
      <c r="M44" s="154"/>
      <c r="N44" s="157"/>
      <c r="O44" s="153"/>
      <c r="P44" s="154"/>
      <c r="Q44" s="155"/>
      <c r="R44" s="153"/>
      <c r="S44" s="157"/>
      <c r="T44" s="155"/>
    </row>
    <row r="45" spans="1:20" ht="14.25" customHeight="1">
      <c r="A45" s="534"/>
      <c r="B45" s="534"/>
      <c r="C45" s="518"/>
      <c r="D45" s="519"/>
      <c r="E45" s="150"/>
      <c r="F45" s="151"/>
      <c r="G45" s="151"/>
      <c r="H45" s="152"/>
      <c r="I45" s="153"/>
      <c r="J45" s="154"/>
      <c r="K45" s="155"/>
      <c r="L45" s="156"/>
      <c r="M45" s="154"/>
      <c r="N45" s="157"/>
      <c r="O45" s="153"/>
      <c r="P45" s="154"/>
      <c r="Q45" s="155"/>
      <c r="R45" s="153"/>
      <c r="S45" s="157"/>
      <c r="T45" s="155"/>
    </row>
    <row r="46" spans="1:20" ht="14.25" customHeight="1">
      <c r="A46" s="534"/>
      <c r="B46" s="534"/>
      <c r="C46" s="518"/>
      <c r="D46" s="519"/>
      <c r="E46" s="150"/>
      <c r="F46" s="151"/>
      <c r="G46" s="151"/>
      <c r="H46" s="152"/>
      <c r="I46" s="153"/>
      <c r="J46" s="154"/>
      <c r="K46" s="155"/>
      <c r="L46" s="156"/>
      <c r="M46" s="154"/>
      <c r="N46" s="157"/>
      <c r="O46" s="153"/>
      <c r="P46" s="154"/>
      <c r="Q46" s="155"/>
      <c r="R46" s="153"/>
      <c r="S46" s="157"/>
      <c r="T46" s="155"/>
    </row>
    <row r="47" spans="1:20" ht="14.25" customHeight="1">
      <c r="A47" s="534"/>
      <c r="B47" s="534"/>
      <c r="C47" s="518"/>
      <c r="D47" s="519"/>
      <c r="E47" s="150"/>
      <c r="F47" s="151"/>
      <c r="G47" s="151"/>
      <c r="H47" s="152"/>
      <c r="I47" s="153"/>
      <c r="J47" s="154"/>
      <c r="K47" s="155"/>
      <c r="L47" s="156"/>
      <c r="M47" s="154"/>
      <c r="N47" s="157"/>
      <c r="O47" s="153"/>
      <c r="P47" s="154"/>
      <c r="Q47" s="155"/>
      <c r="R47" s="153"/>
      <c r="S47" s="157"/>
      <c r="T47" s="155"/>
    </row>
    <row r="48" spans="1:20" ht="14.25" customHeight="1">
      <c r="A48" s="534"/>
      <c r="B48" s="534"/>
      <c r="C48" s="518"/>
      <c r="D48" s="519"/>
      <c r="E48" s="150"/>
      <c r="F48" s="151"/>
      <c r="G48" s="151"/>
      <c r="H48" s="152"/>
      <c r="I48" s="153"/>
      <c r="J48" s="154"/>
      <c r="K48" s="155"/>
      <c r="L48" s="156"/>
      <c r="M48" s="154"/>
      <c r="N48" s="157"/>
      <c r="O48" s="153"/>
      <c r="P48" s="154"/>
      <c r="Q48" s="155"/>
      <c r="R48" s="153"/>
      <c r="S48" s="157"/>
      <c r="T48" s="155"/>
    </row>
    <row r="49" spans="1:23" ht="14.25" customHeight="1">
      <c r="A49" s="534"/>
      <c r="B49" s="534"/>
      <c r="C49" s="518"/>
      <c r="D49" s="519"/>
      <c r="E49" s="150"/>
      <c r="F49" s="151"/>
      <c r="G49" s="151"/>
      <c r="H49" s="152"/>
      <c r="I49" s="153"/>
      <c r="J49" s="154"/>
      <c r="K49" s="155"/>
      <c r="L49" s="156"/>
      <c r="M49" s="154"/>
      <c r="N49" s="157"/>
      <c r="O49" s="153"/>
      <c r="P49" s="154"/>
      <c r="Q49" s="155"/>
      <c r="R49" s="153"/>
      <c r="S49" s="157"/>
      <c r="T49" s="155"/>
    </row>
    <row r="50" spans="1:23" ht="14.25" customHeight="1">
      <c r="A50" s="534"/>
      <c r="B50" s="534"/>
      <c r="C50" s="518"/>
      <c r="D50" s="519"/>
      <c r="E50" s="150"/>
      <c r="F50" s="151"/>
      <c r="G50" s="151"/>
      <c r="H50" s="152"/>
      <c r="I50" s="153"/>
      <c r="J50" s="154"/>
      <c r="K50" s="155"/>
      <c r="L50" s="156"/>
      <c r="M50" s="154"/>
      <c r="N50" s="157"/>
      <c r="O50" s="153"/>
      <c r="P50" s="154"/>
      <c r="Q50" s="155"/>
      <c r="R50" s="153"/>
      <c r="S50" s="157"/>
      <c r="T50" s="155"/>
    </row>
    <row r="51" spans="1:23" ht="14.25" customHeight="1">
      <c r="A51" s="534"/>
      <c r="B51" s="534"/>
      <c r="C51" s="518"/>
      <c r="D51" s="519"/>
      <c r="E51" s="150"/>
      <c r="F51" s="151"/>
      <c r="G51" s="151"/>
      <c r="H51" s="152"/>
      <c r="I51" s="153"/>
      <c r="J51" s="154"/>
      <c r="K51" s="155"/>
      <c r="L51" s="156"/>
      <c r="M51" s="154"/>
      <c r="N51" s="157"/>
      <c r="O51" s="153"/>
      <c r="P51" s="154"/>
      <c r="Q51" s="155"/>
      <c r="R51" s="153"/>
      <c r="S51" s="157"/>
      <c r="T51" s="155"/>
    </row>
    <row r="52" spans="1:23" ht="14.25" customHeight="1" thickBot="1">
      <c r="A52" s="534"/>
      <c r="B52" s="534"/>
      <c r="C52" s="518"/>
      <c r="D52" s="519"/>
      <c r="E52" s="122"/>
      <c r="F52" s="123"/>
      <c r="G52" s="123"/>
      <c r="H52" s="158"/>
      <c r="I52" s="159"/>
      <c r="J52" s="160"/>
      <c r="K52" s="161"/>
      <c r="L52" s="162"/>
      <c r="M52" s="160"/>
      <c r="N52" s="163"/>
      <c r="O52" s="159"/>
      <c r="P52" s="160"/>
      <c r="Q52" s="161"/>
      <c r="R52" s="159"/>
      <c r="S52" s="163"/>
      <c r="T52" s="161"/>
    </row>
    <row r="53" spans="1:23" ht="14.25" customHeight="1">
      <c r="A53" s="561"/>
      <c r="B53" s="164"/>
      <c r="C53" s="17"/>
      <c r="D53" s="55"/>
      <c r="E53" s="165" t="s">
        <v>50</v>
      </c>
      <c r="F53" s="166">
        <f>IF(K58&gt;0,SQRT((1-K58^2)/K58^2),)</f>
        <v>0</v>
      </c>
      <c r="G53" s="167"/>
      <c r="H53" s="168"/>
      <c r="I53" s="164"/>
      <c r="J53" s="166"/>
      <c r="K53" s="169"/>
      <c r="L53" s="165"/>
      <c r="M53" s="166"/>
      <c r="N53" s="170"/>
      <c r="O53" s="165"/>
      <c r="P53" s="166"/>
      <c r="Q53" s="169"/>
      <c r="R53" s="165"/>
      <c r="S53" s="170"/>
      <c r="T53" s="169"/>
    </row>
    <row r="54" spans="1:23" ht="14.25" customHeight="1" thickBot="1">
      <c r="A54" s="561"/>
      <c r="B54" s="171"/>
      <c r="C54" s="172"/>
      <c r="D54" s="173"/>
      <c r="E54" s="5" t="s">
        <v>50</v>
      </c>
      <c r="F54" s="123">
        <f>IF(K59&gt;0,SQRT((1-K59^2)/K59^2),)</f>
        <v>0</v>
      </c>
      <c r="G54" s="174"/>
      <c r="H54" s="175"/>
      <c r="I54" s="171"/>
      <c r="J54" s="123"/>
      <c r="K54" s="158"/>
      <c r="L54" s="122"/>
      <c r="M54" s="176"/>
      <c r="N54" s="124"/>
      <c r="O54" s="122"/>
      <c r="P54" s="123"/>
      <c r="Q54" s="158"/>
      <c r="R54" s="122"/>
      <c r="S54" s="124"/>
      <c r="T54" s="158"/>
      <c r="V54" s="177"/>
    </row>
    <row r="55" spans="1:23" ht="14.25" customHeight="1">
      <c r="A55" s="534"/>
      <c r="B55" s="480" t="s">
        <v>51</v>
      </c>
      <c r="C55" s="520"/>
      <c r="D55" s="178" t="s">
        <v>30</v>
      </c>
      <c r="E55" s="522"/>
      <c r="F55" s="523"/>
      <c r="G55" s="523"/>
      <c r="H55" s="524"/>
      <c r="I55" s="179"/>
      <c r="J55" s="180" t="s">
        <v>52</v>
      </c>
      <c r="K55" s="181"/>
      <c r="L55" s="182"/>
      <c r="M55" s="180" t="s">
        <v>52</v>
      </c>
      <c r="N55" s="183"/>
      <c r="O55" s="179"/>
      <c r="P55" s="180" t="s">
        <v>52</v>
      </c>
      <c r="Q55" s="181"/>
      <c r="R55" s="179"/>
      <c r="S55" s="183" t="s">
        <v>52</v>
      </c>
      <c r="T55" s="181"/>
    </row>
    <row r="56" spans="1:23" ht="14.25" customHeight="1">
      <c r="A56" s="534"/>
      <c r="B56" s="480"/>
      <c r="C56" s="520"/>
      <c r="D56" s="184" t="s">
        <v>31</v>
      </c>
      <c r="E56" s="518"/>
      <c r="F56" s="525"/>
      <c r="G56" s="525"/>
      <c r="H56" s="519"/>
      <c r="I56" s="23"/>
      <c r="J56" s="145">
        <v>35</v>
      </c>
      <c r="K56" s="146"/>
      <c r="L56" s="147"/>
      <c r="M56" s="145">
        <v>35</v>
      </c>
      <c r="N56" s="148"/>
      <c r="O56" s="23"/>
      <c r="P56" s="145">
        <v>35</v>
      </c>
      <c r="Q56" s="146"/>
      <c r="R56" s="23"/>
      <c r="S56" s="148">
        <v>35</v>
      </c>
      <c r="T56" s="146"/>
    </row>
    <row r="57" spans="1:23" ht="14.25" customHeight="1" thickBot="1">
      <c r="A57" s="534"/>
      <c r="B57" s="465"/>
      <c r="C57" s="521"/>
      <c r="D57" s="158" t="s">
        <v>32</v>
      </c>
      <c r="E57" s="526"/>
      <c r="F57" s="527"/>
      <c r="G57" s="527"/>
      <c r="H57" s="528"/>
      <c r="I57" s="185"/>
      <c r="J57" s="186" t="s">
        <v>53</v>
      </c>
      <c r="K57" s="187"/>
      <c r="L57" s="188"/>
      <c r="M57" s="186" t="s">
        <v>53</v>
      </c>
      <c r="N57" s="172"/>
      <c r="O57" s="185"/>
      <c r="P57" s="186" t="s">
        <v>53</v>
      </c>
      <c r="Q57" s="189"/>
      <c r="R57" s="190"/>
      <c r="S57" s="186" t="s">
        <v>53</v>
      </c>
      <c r="T57" s="187"/>
    </row>
    <row r="58" spans="1:23" ht="14.25" customHeight="1">
      <c r="A58" s="534"/>
      <c r="B58" s="503" t="s">
        <v>54</v>
      </c>
      <c r="C58" s="504"/>
      <c r="D58" s="505"/>
      <c r="E58" s="512" t="s">
        <v>55</v>
      </c>
      <c r="F58" s="513"/>
      <c r="G58" s="513"/>
      <c r="H58" s="568"/>
      <c r="I58" s="191"/>
      <c r="J58" s="192" t="s">
        <v>52</v>
      </c>
      <c r="K58" s="193"/>
      <c r="L58" s="191"/>
      <c r="M58" s="192" t="s">
        <v>52</v>
      </c>
      <c r="N58" s="193"/>
      <c r="O58" s="191"/>
      <c r="P58" s="192" t="s">
        <v>52</v>
      </c>
      <c r="Q58" s="193"/>
      <c r="R58" s="191"/>
      <c r="S58" s="192" t="s">
        <v>52</v>
      </c>
      <c r="T58" s="193"/>
    </row>
    <row r="59" spans="1:23" ht="14.25" customHeight="1">
      <c r="A59" s="534"/>
      <c r="B59" s="506"/>
      <c r="C59" s="507"/>
      <c r="D59" s="508"/>
      <c r="E59" s="514" t="s">
        <v>56</v>
      </c>
      <c r="F59" s="515"/>
      <c r="G59" s="515"/>
      <c r="H59" s="569"/>
      <c r="I59" s="194"/>
      <c r="J59" s="195"/>
      <c r="K59" s="196"/>
      <c r="L59" s="194"/>
      <c r="M59" s="195"/>
      <c r="N59" s="196"/>
      <c r="O59" s="194"/>
      <c r="P59" s="195"/>
      <c r="Q59" s="196"/>
      <c r="R59" s="194"/>
      <c r="S59" s="195"/>
      <c r="T59" s="196"/>
    </row>
    <row r="60" spans="1:23" ht="14.25" customHeight="1">
      <c r="A60" s="534"/>
      <c r="B60" s="506"/>
      <c r="C60" s="507"/>
      <c r="D60" s="508"/>
      <c r="E60" s="516" t="s">
        <v>28</v>
      </c>
      <c r="F60" s="517"/>
      <c r="G60" s="517"/>
      <c r="H60" s="570"/>
      <c r="I60" s="518"/>
      <c r="J60" s="525"/>
      <c r="K60" s="523"/>
      <c r="L60" s="518"/>
      <c r="M60" s="525"/>
      <c r="N60" s="519"/>
      <c r="O60" s="518"/>
      <c r="P60" s="525"/>
      <c r="Q60" s="519"/>
      <c r="R60" s="518"/>
      <c r="S60" s="525"/>
      <c r="T60" s="519"/>
    </row>
    <row r="61" spans="1:23" ht="14.25" customHeight="1" thickBot="1">
      <c r="A61" s="534"/>
      <c r="B61" s="509"/>
      <c r="C61" s="510"/>
      <c r="D61" s="511"/>
      <c r="E61" s="497" t="s">
        <v>28</v>
      </c>
      <c r="F61" s="498"/>
      <c r="G61" s="498"/>
      <c r="H61" s="567"/>
      <c r="I61" s="526"/>
      <c r="J61" s="527"/>
      <c r="K61" s="527"/>
      <c r="L61" s="526"/>
      <c r="M61" s="527"/>
      <c r="N61" s="528"/>
      <c r="O61" s="526"/>
      <c r="P61" s="527"/>
      <c r="Q61" s="528"/>
      <c r="R61" s="526"/>
      <c r="S61" s="527"/>
      <c r="T61" s="528"/>
      <c r="W61" s="197"/>
    </row>
    <row r="62" spans="1:23" ht="14.25" customHeight="1">
      <c r="A62" s="534"/>
      <c r="B62" s="477" t="s">
        <v>57</v>
      </c>
      <c r="C62" s="478"/>
      <c r="D62" s="479"/>
      <c r="E62" s="483" t="s">
        <v>58</v>
      </c>
      <c r="F62" s="484"/>
      <c r="G62" s="484"/>
      <c r="H62" s="485"/>
      <c r="I62" s="198">
        <f>ROUND((V8^2+W8^2)*[2]АРЭС!$F$6/[2]АРЭС!$C$6^2,4)</f>
        <v>0</v>
      </c>
      <c r="J62" s="199" t="s">
        <v>59</v>
      </c>
      <c r="K62" s="200">
        <f>ROUND((V8^2+W8^2)*[2]АРЭС!$I$6/([2]АРЭС!$C$6*100),4)</f>
        <v>0</v>
      </c>
      <c r="L62" s="198">
        <f>ROUND((X8^2+Y8^2)*[2]АРЭС!$F$6/[2]АРЭС!$C$6^2,4)</f>
        <v>0</v>
      </c>
      <c r="M62" s="199" t="s">
        <v>59</v>
      </c>
      <c r="N62" s="200">
        <f>ROUND((X8^2+Y8^2)*[2]АРЭС!$I$6/([2]АРЭС!$C$6*100),4)</f>
        <v>0</v>
      </c>
      <c r="O62" s="198">
        <f>ROUND((Z8^2+AA8^2)*[2]АРЭС!$F$6/[2]АРЭС!$C$6^2,4)</f>
        <v>0</v>
      </c>
      <c r="P62" s="199" t="s">
        <v>59</v>
      </c>
      <c r="Q62" s="200">
        <f>ROUND((Z8^2+AA8^2)*[2]АРЭС!$I$6/([2]АРЭС!$C$6*100),4)</f>
        <v>0</v>
      </c>
      <c r="R62" s="198">
        <f>ROUND((AB8^2+AC8^2)*[2]АРЭС!$F$6/[2]АРЭС!$C$6^2,4)</f>
        <v>0</v>
      </c>
      <c r="S62" s="199" t="s">
        <v>59</v>
      </c>
      <c r="T62" s="200">
        <f>ROUND((AB8^2+AC8^2)*[2]АРЭС!$I$6/([2]АРЭС!$C$6*100),4)</f>
        <v>0</v>
      </c>
    </row>
    <row r="63" spans="1:23" ht="14.25" customHeight="1">
      <c r="A63" s="534"/>
      <c r="B63" s="480"/>
      <c r="C63" s="481"/>
      <c r="D63" s="482"/>
      <c r="E63" s="486" t="s">
        <v>58</v>
      </c>
      <c r="F63" s="487"/>
      <c r="G63" s="487"/>
      <c r="H63" s="488"/>
      <c r="I63" s="201">
        <f>ROUND((V12^2+W12^2)*[2]АРЭС!$F$7/[2]АРЭС!$C$7^2,4)</f>
        <v>0</v>
      </c>
      <c r="J63" s="202" t="s">
        <v>59</v>
      </c>
      <c r="K63" s="203">
        <f>ROUND((V12^2+W12^2)*[2]АРЭС!$I$7/([2]АРЭС!$C$7*100),4)</f>
        <v>0</v>
      </c>
      <c r="L63" s="201">
        <f>ROUND((X12^2+Y12^2)*[2]АРЭС!$F$7/[2]АРЭС!$C$7^2,4)</f>
        <v>0</v>
      </c>
      <c r="M63" s="202" t="s">
        <v>59</v>
      </c>
      <c r="N63" s="203">
        <f>ROUND((X12^2+Y12^2)*[2]АРЭС!$I$7/([2]АРЭС!$C$7*100),4)</f>
        <v>0</v>
      </c>
      <c r="O63" s="201">
        <f>ROUND((Z12^2+AA12^2)*[2]АРЭС!$F$7/[2]АРЭС!$C$7^2,4)</f>
        <v>0</v>
      </c>
      <c r="P63" s="202" t="s">
        <v>59</v>
      </c>
      <c r="Q63" s="203">
        <f>ROUND((Z12^2+AA12^2)*[2]АРЭС!$I$7/([2]АРЭС!$C$7*100),4)</f>
        <v>0</v>
      </c>
      <c r="R63" s="201">
        <f>ROUND((AB12^2+AC12^2)*[2]АРЭС!$F$7/[2]АРЭС!$C$7^2,4)</f>
        <v>0</v>
      </c>
      <c r="S63" s="202" t="s">
        <v>59</v>
      </c>
      <c r="T63" s="203">
        <f>ROUND((AB12^2+AC12^2)*[2]АРЭС!$I$7/([2]АРЭС!$C$7*100),4)</f>
        <v>0</v>
      </c>
    </row>
    <row r="64" spans="1:23" ht="14.25" customHeight="1">
      <c r="A64" s="534"/>
      <c r="B64" s="480"/>
      <c r="C64" s="481"/>
      <c r="D64" s="482"/>
      <c r="E64" s="486" t="s">
        <v>58</v>
      </c>
      <c r="F64" s="487"/>
      <c r="G64" s="487"/>
      <c r="H64" s="488"/>
      <c r="I64" s="105"/>
      <c r="J64" s="204" t="s">
        <v>59</v>
      </c>
      <c r="K64" s="74"/>
      <c r="L64" s="105"/>
      <c r="M64" s="204" t="s">
        <v>59</v>
      </c>
      <c r="N64" s="74"/>
      <c r="O64" s="105"/>
      <c r="P64" s="204" t="s">
        <v>59</v>
      </c>
      <c r="Q64" s="74"/>
      <c r="R64" s="105"/>
      <c r="S64" s="204" t="s">
        <v>59</v>
      </c>
      <c r="T64" s="74"/>
    </row>
    <row r="65" spans="1:20" ht="14.25" customHeight="1" thickBot="1">
      <c r="A65" s="534"/>
      <c r="B65" s="480"/>
      <c r="C65" s="481"/>
      <c r="D65" s="482"/>
      <c r="E65" s="489" t="s">
        <v>58</v>
      </c>
      <c r="F65" s="490"/>
      <c r="G65" s="490"/>
      <c r="H65" s="491"/>
      <c r="I65" s="113"/>
      <c r="J65" s="205" t="s">
        <v>59</v>
      </c>
      <c r="K65" s="61"/>
      <c r="L65" s="113"/>
      <c r="M65" s="205" t="s">
        <v>59</v>
      </c>
      <c r="N65" s="61"/>
      <c r="O65" s="113"/>
      <c r="P65" s="205" t="s">
        <v>59</v>
      </c>
      <c r="Q65" s="61"/>
      <c r="R65" s="113"/>
      <c r="S65" s="205" t="s">
        <v>59</v>
      </c>
      <c r="T65" s="61"/>
    </row>
    <row r="66" spans="1:20" ht="14.25" customHeight="1">
      <c r="A66" s="561"/>
      <c r="B66" s="206"/>
      <c r="C66" s="207"/>
      <c r="D66" s="208"/>
      <c r="E66" s="209"/>
      <c r="F66" s="492" t="s">
        <v>60</v>
      </c>
      <c r="G66" s="492"/>
      <c r="H66" s="210"/>
      <c r="I66" s="211">
        <f>I62+V8+H6</f>
        <v>4.0000000000000001E-3</v>
      </c>
      <c r="J66" s="212" t="s">
        <v>59</v>
      </c>
      <c r="K66" s="213">
        <f>K62+W8+H7</f>
        <v>0.125</v>
      </c>
      <c r="L66" s="211">
        <f>L62+X8+H6</f>
        <v>4.0000000000000001E-3</v>
      </c>
      <c r="M66" s="212" t="s">
        <v>59</v>
      </c>
      <c r="N66" s="214">
        <f>N62+Y8+H7</f>
        <v>0.125</v>
      </c>
      <c r="O66" s="215">
        <f>O62+Z8+H6</f>
        <v>4.0000000000000001E-3</v>
      </c>
      <c r="P66" s="212" t="s">
        <v>59</v>
      </c>
      <c r="Q66" s="213">
        <f>Q62+AA8+H7</f>
        <v>0.125</v>
      </c>
      <c r="R66" s="211">
        <f>R62+AB8+H6</f>
        <v>4.0000000000000001E-3</v>
      </c>
      <c r="S66" s="212" t="s">
        <v>59</v>
      </c>
      <c r="T66" s="214">
        <f>T62+AC8+H7</f>
        <v>0.125</v>
      </c>
    </row>
    <row r="67" spans="1:20" ht="14.25" customHeight="1">
      <c r="A67" s="561"/>
      <c r="B67" s="216"/>
      <c r="C67" s="217"/>
      <c r="D67" s="218"/>
      <c r="E67" s="219"/>
      <c r="F67" s="462" t="s">
        <v>61</v>
      </c>
      <c r="G67" s="462"/>
      <c r="H67" s="220"/>
      <c r="I67" s="221">
        <f>I63+V12+H10</f>
        <v>4.0000000000000001E-3</v>
      </c>
      <c r="J67" s="204" t="s">
        <v>59</v>
      </c>
      <c r="K67" s="221">
        <f>K63+W12+H11</f>
        <v>0.125</v>
      </c>
      <c r="L67" s="222">
        <f>L63+X12+H10</f>
        <v>4.0000000000000001E-3</v>
      </c>
      <c r="M67" s="204" t="s">
        <v>59</v>
      </c>
      <c r="N67" s="223">
        <f>N63+Y12+H11</f>
        <v>0.125</v>
      </c>
      <c r="O67" s="221">
        <f>O63+Z12+H10</f>
        <v>4.0000000000000001E-3</v>
      </c>
      <c r="P67" s="204" t="s">
        <v>59</v>
      </c>
      <c r="Q67" s="221">
        <f>Q63+AA12+H11</f>
        <v>0.125</v>
      </c>
      <c r="R67" s="222">
        <f>R63+AB12+H10</f>
        <v>4.0000000000000001E-3</v>
      </c>
      <c r="S67" s="204" t="s">
        <v>59</v>
      </c>
      <c r="T67" s="223">
        <f>T63+AC12+H11</f>
        <v>0.125</v>
      </c>
    </row>
    <row r="68" spans="1:20" ht="14.25" customHeight="1">
      <c r="A68" s="561"/>
      <c r="B68" s="216"/>
      <c r="C68" s="217"/>
      <c r="D68" s="218"/>
      <c r="E68" s="219"/>
      <c r="F68" s="580" t="s">
        <v>62</v>
      </c>
      <c r="G68" s="580"/>
      <c r="H68" s="220"/>
      <c r="I68" s="106"/>
      <c r="J68" s="204" t="s">
        <v>59</v>
      </c>
      <c r="K68" s="106"/>
      <c r="L68" s="105"/>
      <c r="M68" s="204" t="s">
        <v>59</v>
      </c>
      <c r="N68" s="74"/>
      <c r="O68" s="106"/>
      <c r="P68" s="204" t="s">
        <v>59</v>
      </c>
      <c r="Q68" s="106"/>
      <c r="R68" s="105"/>
      <c r="S68" s="204" t="s">
        <v>59</v>
      </c>
      <c r="T68" s="74"/>
    </row>
    <row r="69" spans="1:20" ht="14.25" customHeight="1" thickBot="1">
      <c r="A69" s="561"/>
      <c r="B69" s="224"/>
      <c r="C69" s="225"/>
      <c r="D69" s="226"/>
      <c r="E69" s="227"/>
      <c r="F69" s="464" t="s">
        <v>63</v>
      </c>
      <c r="G69" s="464"/>
      <c r="H69" s="228"/>
      <c r="I69" s="225"/>
      <c r="J69" s="229" t="s">
        <v>59</v>
      </c>
      <c r="K69" s="225"/>
      <c r="L69" s="224"/>
      <c r="M69" s="229" t="s">
        <v>59</v>
      </c>
      <c r="N69" s="226"/>
      <c r="O69" s="225"/>
      <c r="P69" s="229" t="s">
        <v>59</v>
      </c>
      <c r="Q69" s="225"/>
      <c r="R69" s="224"/>
      <c r="S69" s="229" t="s">
        <v>59</v>
      </c>
      <c r="T69" s="226"/>
    </row>
    <row r="70" spans="1:20" ht="14.25" customHeight="1" thickBot="1">
      <c r="A70" s="534"/>
      <c r="B70" s="465"/>
      <c r="C70" s="466"/>
      <c r="D70" s="467"/>
      <c r="E70" s="468" t="s">
        <v>64</v>
      </c>
      <c r="F70" s="469"/>
      <c r="G70" s="469"/>
      <c r="H70" s="470"/>
      <c r="I70" s="230">
        <f>I66+I67</f>
        <v>8.0000000000000002E-3</v>
      </c>
      <c r="J70" s="231" t="s">
        <v>59</v>
      </c>
      <c r="K70" s="232">
        <f>K66+K67</f>
        <v>0.25</v>
      </c>
      <c r="L70" s="230">
        <f>L66+L67</f>
        <v>8.0000000000000002E-3</v>
      </c>
      <c r="M70" s="231" t="s">
        <v>59</v>
      </c>
      <c r="N70" s="232">
        <f>N66+N67</f>
        <v>0.25</v>
      </c>
      <c r="O70" s="230">
        <f>O66+O67</f>
        <v>8.0000000000000002E-3</v>
      </c>
      <c r="P70" s="231" t="s">
        <v>59</v>
      </c>
      <c r="Q70" s="232">
        <f>Q66+Q67</f>
        <v>0.25</v>
      </c>
      <c r="R70" s="230">
        <f>R66+R67</f>
        <v>8.0000000000000002E-3</v>
      </c>
      <c r="S70" s="231" t="s">
        <v>59</v>
      </c>
      <c r="T70" s="232">
        <f>T66+T67</f>
        <v>0.25</v>
      </c>
    </row>
    <row r="71" spans="1:20" ht="14.25" customHeight="1" thickBot="1">
      <c r="A71" s="534"/>
      <c r="B71" s="471" t="s">
        <v>65</v>
      </c>
      <c r="C71" s="472"/>
      <c r="D71" s="473"/>
      <c r="E71" s="474" t="s">
        <v>66</v>
      </c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6"/>
    </row>
    <row r="72" spans="1:20" ht="14.25" customHeight="1" thickBot="1">
      <c r="A72" s="558"/>
      <c r="B72" s="459" t="s">
        <v>67</v>
      </c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1"/>
    </row>
    <row r="74" spans="1:20">
      <c r="B74" t="s">
        <v>68</v>
      </c>
      <c r="P74" t="s">
        <v>69</v>
      </c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74"/>
  <sheetViews>
    <sheetView topLeftCell="A46" zoomScaleNormal="100" workbookViewId="0">
      <selection activeCell="S29" sqref="S29:S33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1" customFormat="1" ht="14.25" customHeight="1">
      <c r="A1" s="559" t="s">
        <v>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</row>
    <row r="2" spans="1:31" s="1" customFormat="1" ht="14.25" customHeight="1" thickBot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</row>
    <row r="3" spans="1:31" ht="14.25" customHeight="1" thickBot="1">
      <c r="A3" s="533" t="s">
        <v>1</v>
      </c>
      <c r="B3" s="477"/>
      <c r="C3" s="478"/>
      <c r="D3" s="479"/>
      <c r="E3" s="477" t="s">
        <v>2</v>
      </c>
      <c r="F3" s="479"/>
      <c r="G3" s="478" t="s">
        <v>3</v>
      </c>
      <c r="H3" s="479"/>
      <c r="I3" s="562" t="s">
        <v>70</v>
      </c>
      <c r="J3" s="563"/>
      <c r="K3" s="564"/>
      <c r="L3" s="562" t="s">
        <v>71</v>
      </c>
      <c r="M3" s="563"/>
      <c r="N3" s="564"/>
      <c r="O3" s="562" t="s">
        <v>72</v>
      </c>
      <c r="P3" s="563"/>
      <c r="Q3" s="564"/>
      <c r="R3" s="562" t="s">
        <v>73</v>
      </c>
      <c r="S3" s="563"/>
      <c r="T3" s="564"/>
    </row>
    <row r="4" spans="1:31" ht="14.25" customHeight="1">
      <c r="A4" s="534"/>
      <c r="B4" s="480"/>
      <c r="C4" s="481"/>
      <c r="D4" s="482"/>
      <c r="E4" s="480"/>
      <c r="F4" s="482"/>
      <c r="G4" s="481"/>
      <c r="H4" s="482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556" t="s">
        <v>11</v>
      </c>
      <c r="W4" s="557"/>
      <c r="X4" s="556" t="s">
        <v>12</v>
      </c>
      <c r="Y4" s="557"/>
      <c r="Z4" s="556" t="s">
        <v>13</v>
      </c>
      <c r="AA4" s="557"/>
      <c r="AB4" s="556" t="s">
        <v>14</v>
      </c>
      <c r="AC4" s="557"/>
    </row>
    <row r="5" spans="1:31" ht="14.25" customHeight="1" thickBot="1">
      <c r="A5" s="534"/>
      <c r="B5" s="465"/>
      <c r="C5" s="466"/>
      <c r="D5" s="467"/>
      <c r="E5" s="465"/>
      <c r="F5" s="467"/>
      <c r="G5" s="466"/>
      <c r="H5" s="467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</row>
    <row r="6" spans="1:31" ht="14.25" customHeight="1">
      <c r="A6" s="534"/>
      <c r="B6" s="533" t="s">
        <v>19</v>
      </c>
      <c r="C6" s="541" t="s">
        <v>20</v>
      </c>
      <c r="D6" s="10"/>
      <c r="E6" s="588"/>
      <c r="F6" s="589"/>
      <c r="G6" s="11" t="s">
        <v>21</v>
      </c>
      <c r="H6" s="12">
        <f>[2]АРЭС!$E$6</f>
        <v>4.0000000000000001E-3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  <c r="AE6" s="19" t="s">
        <v>24</v>
      </c>
    </row>
    <row r="7" spans="1:31" ht="14.25" customHeight="1">
      <c r="A7" s="534"/>
      <c r="B7" s="534"/>
      <c r="C7" s="542"/>
      <c r="D7" s="20">
        <v>35</v>
      </c>
      <c r="E7" s="549">
        <v>2</v>
      </c>
      <c r="F7" s="550"/>
      <c r="G7" s="21" t="s">
        <v>25</v>
      </c>
      <c r="H7" s="22">
        <f>[2]АРЭС!$L$6</f>
        <v>0.125</v>
      </c>
      <c r="I7" s="23"/>
      <c r="J7" s="145"/>
      <c r="K7" s="146"/>
      <c r="L7" s="147"/>
      <c r="M7" s="145"/>
      <c r="N7" s="148"/>
      <c r="O7" s="23"/>
      <c r="P7" s="145"/>
      <c r="Q7" s="146"/>
      <c r="R7" s="23"/>
      <c r="S7" s="148"/>
      <c r="T7" s="146"/>
      <c r="U7" s="18"/>
      <c r="V7" s="29"/>
      <c r="W7" s="29"/>
      <c r="X7" s="29"/>
      <c r="Y7" s="29"/>
      <c r="Z7" s="29"/>
      <c r="AA7" s="29"/>
      <c r="AB7" s="29"/>
      <c r="AC7" s="29"/>
    </row>
    <row r="8" spans="1:31" ht="14.25" customHeight="1" thickBot="1">
      <c r="A8" s="534"/>
      <c r="B8" s="534"/>
      <c r="C8" s="542"/>
      <c r="D8" s="30">
        <v>6</v>
      </c>
      <c r="E8" s="551"/>
      <c r="F8" s="552"/>
      <c r="G8" s="31"/>
      <c r="H8" s="32"/>
      <c r="I8" s="33"/>
      <c r="J8" s="233">
        <v>0.78500000000000003</v>
      </c>
      <c r="K8" s="234">
        <v>0.13800000000000001</v>
      </c>
      <c r="L8" s="235"/>
      <c r="M8" s="236">
        <v>0.8</v>
      </c>
      <c r="N8" s="234">
        <v>0.13800000000000001</v>
      </c>
      <c r="O8" s="237"/>
      <c r="P8" s="233">
        <v>0.78200000000000003</v>
      </c>
      <c r="Q8" s="234">
        <v>0.13800000000000001</v>
      </c>
      <c r="R8" s="237"/>
      <c r="S8" s="238">
        <v>0.78500000000000003</v>
      </c>
      <c r="T8" s="234">
        <v>0.13800000000000001</v>
      </c>
      <c r="U8" s="18"/>
      <c r="V8" s="40"/>
      <c r="W8" s="41"/>
      <c r="X8" s="40"/>
      <c r="Y8" s="41"/>
      <c r="Z8" s="40"/>
      <c r="AA8" s="41"/>
      <c r="AB8" s="40"/>
      <c r="AC8" s="41"/>
    </row>
    <row r="9" spans="1:31" ht="14.25" customHeight="1" thickBot="1">
      <c r="A9" s="534"/>
      <c r="B9" s="534"/>
      <c r="C9" s="543"/>
      <c r="D9" s="42" t="s">
        <v>26</v>
      </c>
      <c r="E9" s="585"/>
      <c r="F9" s="586"/>
      <c r="G9" s="586"/>
      <c r="H9" s="587"/>
      <c r="I9" s="43"/>
      <c r="J9" s="239"/>
      <c r="K9" s="240"/>
      <c r="L9" s="241"/>
      <c r="M9" s="239"/>
      <c r="N9" s="242"/>
      <c r="O9" s="243"/>
      <c r="P9" s="239"/>
      <c r="Q9" s="240"/>
      <c r="R9" s="243"/>
      <c r="S9" s="242"/>
      <c r="T9" s="239"/>
      <c r="U9" s="49"/>
      <c r="V9" s="50"/>
      <c r="W9" s="50"/>
      <c r="X9" s="50"/>
      <c r="Y9" s="50"/>
      <c r="Z9" s="50"/>
      <c r="AA9" s="50"/>
      <c r="AB9" s="50"/>
      <c r="AC9" s="50"/>
    </row>
    <row r="10" spans="1:31" ht="14.25" customHeight="1">
      <c r="A10" s="534"/>
      <c r="B10" s="534"/>
      <c r="C10" s="541" t="s">
        <v>27</v>
      </c>
      <c r="D10" s="51"/>
      <c r="E10" s="583"/>
      <c r="F10" s="584"/>
      <c r="G10" s="52" t="s">
        <v>21</v>
      </c>
      <c r="H10" s="12">
        <f>[2]АРЭС!$E$7</f>
        <v>4.0000000000000001E-3</v>
      </c>
      <c r="I10" s="53"/>
      <c r="J10" s="14"/>
      <c r="K10" s="15"/>
      <c r="L10" s="16"/>
      <c r="M10" s="14"/>
      <c r="N10" s="17"/>
      <c r="O10" s="13"/>
      <c r="P10" s="14"/>
      <c r="Q10" s="15"/>
      <c r="R10" s="13"/>
      <c r="S10" s="17"/>
      <c r="T10" s="14"/>
    </row>
    <row r="11" spans="1:31" ht="14.25" customHeight="1">
      <c r="A11" s="534"/>
      <c r="B11" s="534"/>
      <c r="C11" s="542"/>
      <c r="D11" s="20">
        <v>35</v>
      </c>
      <c r="E11" s="549">
        <v>2</v>
      </c>
      <c r="F11" s="550"/>
      <c r="G11" s="21" t="s">
        <v>25</v>
      </c>
      <c r="H11" s="22">
        <f>[2]АРЭС!$L$7</f>
        <v>0.125</v>
      </c>
      <c r="I11" s="59"/>
      <c r="J11" s="145"/>
      <c r="K11" s="146"/>
      <c r="L11" s="147"/>
      <c r="M11" s="145"/>
      <c r="N11" s="148"/>
      <c r="O11" s="23"/>
      <c r="P11" s="145"/>
      <c r="Q11" s="146"/>
      <c r="R11" s="23"/>
      <c r="S11" s="148"/>
      <c r="T11" s="145"/>
      <c r="U11" s="18"/>
      <c r="V11" s="29"/>
      <c r="W11" s="29"/>
      <c r="X11" s="29"/>
      <c r="Y11" s="29"/>
      <c r="Z11" s="29"/>
      <c r="AA11" s="29"/>
      <c r="AB11" s="29"/>
      <c r="AC11" s="29"/>
    </row>
    <row r="12" spans="1:31" ht="14.25" customHeight="1" thickBot="1">
      <c r="A12" s="534"/>
      <c r="B12" s="534"/>
      <c r="C12" s="542"/>
      <c r="D12" s="30">
        <v>6</v>
      </c>
      <c r="E12" s="578"/>
      <c r="F12" s="579"/>
      <c r="G12" s="60"/>
      <c r="H12" s="61"/>
      <c r="I12" s="33"/>
      <c r="J12" s="236">
        <v>0.6</v>
      </c>
      <c r="K12" s="234">
        <v>7.9000000000000001E-2</v>
      </c>
      <c r="L12" s="235"/>
      <c r="M12" s="236">
        <v>0.63</v>
      </c>
      <c r="N12" s="234">
        <v>7.9000000000000001E-2</v>
      </c>
      <c r="O12" s="237"/>
      <c r="P12" s="236">
        <v>0.62</v>
      </c>
      <c r="Q12" s="234">
        <v>0.08</v>
      </c>
      <c r="R12" s="237"/>
      <c r="S12" s="238">
        <v>0.6</v>
      </c>
      <c r="T12" s="234">
        <v>0.11600000000000001</v>
      </c>
      <c r="U12" s="18"/>
      <c r="V12" s="40"/>
      <c r="W12" s="41"/>
      <c r="X12" s="40"/>
      <c r="Y12" s="41"/>
      <c r="Z12" s="40"/>
      <c r="AA12" s="41"/>
      <c r="AB12" s="40"/>
      <c r="AC12" s="41"/>
    </row>
    <row r="13" spans="1:31" ht="14.25" customHeight="1" thickBot="1">
      <c r="A13" s="534"/>
      <c r="B13" s="534"/>
      <c r="C13" s="543"/>
      <c r="D13" s="42" t="s">
        <v>26</v>
      </c>
      <c r="E13" s="585"/>
      <c r="F13" s="586"/>
      <c r="G13" s="586"/>
      <c r="H13" s="587"/>
      <c r="I13" s="43"/>
      <c r="J13" s="244"/>
      <c r="K13" s="245"/>
      <c r="L13" s="246"/>
      <c r="M13" s="244"/>
      <c r="N13" s="247"/>
      <c r="O13" s="248"/>
      <c r="P13" s="244"/>
      <c r="Q13" s="245"/>
      <c r="R13" s="248"/>
      <c r="S13" s="247"/>
      <c r="T13" s="244"/>
    </row>
    <row r="14" spans="1:31" ht="14.25" customHeight="1">
      <c r="A14" s="534"/>
      <c r="B14" s="534"/>
      <c r="C14" s="541" t="s">
        <v>28</v>
      </c>
      <c r="D14" s="51"/>
      <c r="E14" s="535"/>
      <c r="F14" s="538"/>
      <c r="G14" s="11" t="s">
        <v>21</v>
      </c>
      <c r="H14" s="66"/>
      <c r="I14" s="67"/>
      <c r="J14" s="68"/>
      <c r="K14" s="69"/>
      <c r="L14" s="70"/>
      <c r="M14" s="68"/>
      <c r="N14" s="71"/>
      <c r="O14" s="67"/>
      <c r="P14" s="68"/>
      <c r="Q14" s="69"/>
      <c r="R14" s="67"/>
      <c r="S14" s="72"/>
      <c r="T14" s="68"/>
    </row>
    <row r="15" spans="1:31" ht="14.25" customHeight="1">
      <c r="A15" s="534"/>
      <c r="B15" s="534"/>
      <c r="C15" s="542"/>
      <c r="D15" s="20"/>
      <c r="E15" s="518"/>
      <c r="F15" s="519"/>
      <c r="G15" s="73" t="s">
        <v>25</v>
      </c>
      <c r="H15" s="74"/>
      <c r="I15" s="75"/>
      <c r="J15" s="76"/>
      <c r="K15" s="77"/>
      <c r="L15" s="78"/>
      <c r="M15" s="76"/>
      <c r="N15" s="79"/>
      <c r="O15" s="75"/>
      <c r="P15" s="76"/>
      <c r="Q15" s="80"/>
      <c r="R15" s="75"/>
      <c r="S15" s="79"/>
      <c r="T15" s="76"/>
    </row>
    <row r="16" spans="1:31" ht="14.25" customHeight="1" thickBot="1">
      <c r="A16" s="534"/>
      <c r="B16" s="534"/>
      <c r="C16" s="542"/>
      <c r="D16" s="30"/>
      <c r="E16" s="526"/>
      <c r="F16" s="528"/>
      <c r="G16" s="60"/>
      <c r="H16" s="61"/>
      <c r="I16" s="81"/>
      <c r="J16" s="82"/>
      <c r="K16" s="83"/>
      <c r="L16" s="84"/>
      <c r="M16" s="82"/>
      <c r="N16" s="85"/>
      <c r="O16" s="81"/>
      <c r="P16" s="82"/>
      <c r="Q16" s="83"/>
      <c r="R16" s="81"/>
      <c r="S16" s="85"/>
      <c r="T16" s="82"/>
    </row>
    <row r="17" spans="1:20" ht="14.25" customHeight="1" thickBot="1">
      <c r="A17" s="534"/>
      <c r="B17" s="534"/>
      <c r="C17" s="543"/>
      <c r="D17" s="42" t="s">
        <v>26</v>
      </c>
      <c r="E17" s="471"/>
      <c r="F17" s="472"/>
      <c r="G17" s="472"/>
      <c r="H17" s="473"/>
      <c r="I17" s="86"/>
      <c r="J17" s="87"/>
      <c r="K17" s="88"/>
      <c r="L17" s="89"/>
      <c r="M17" s="87"/>
      <c r="N17" s="90"/>
      <c r="O17" s="86"/>
      <c r="P17" s="87"/>
      <c r="Q17" s="88"/>
      <c r="R17" s="86"/>
      <c r="S17" s="90"/>
      <c r="T17" s="87"/>
    </row>
    <row r="18" spans="1:20" ht="14.25" customHeight="1">
      <c r="A18" s="534"/>
      <c r="B18" s="534"/>
      <c r="C18" s="541" t="s">
        <v>28</v>
      </c>
      <c r="D18" s="51"/>
      <c r="E18" s="535"/>
      <c r="F18" s="538"/>
      <c r="G18" s="11" t="s">
        <v>21</v>
      </c>
      <c r="H18" s="66"/>
      <c r="I18" s="67"/>
      <c r="J18" s="68"/>
      <c r="K18" s="69"/>
      <c r="L18" s="70"/>
      <c r="M18" s="68"/>
      <c r="N18" s="72"/>
      <c r="O18" s="67"/>
      <c r="P18" s="68"/>
      <c r="Q18" s="69"/>
      <c r="R18" s="67"/>
      <c r="S18" s="72"/>
      <c r="T18" s="68"/>
    </row>
    <row r="19" spans="1:20" ht="14.25" customHeight="1">
      <c r="A19" s="534"/>
      <c r="B19" s="534"/>
      <c r="C19" s="542"/>
      <c r="D19" s="20"/>
      <c r="E19" s="518"/>
      <c r="F19" s="519"/>
      <c r="G19" s="73" t="s">
        <v>25</v>
      </c>
      <c r="H19" s="74"/>
      <c r="I19" s="75"/>
      <c r="J19" s="76"/>
      <c r="K19" s="77"/>
      <c r="L19" s="78"/>
      <c r="M19" s="76"/>
      <c r="N19" s="79"/>
      <c r="O19" s="75"/>
      <c r="P19" s="76"/>
      <c r="Q19" s="77"/>
      <c r="R19" s="75"/>
      <c r="S19" s="79"/>
      <c r="T19" s="76"/>
    </row>
    <row r="20" spans="1:20" ht="14.25" customHeight="1" thickBot="1">
      <c r="A20" s="534"/>
      <c r="B20" s="534"/>
      <c r="C20" s="542"/>
      <c r="D20" s="30"/>
      <c r="E20" s="526"/>
      <c r="F20" s="528"/>
      <c r="G20" s="60"/>
      <c r="H20" s="61"/>
      <c r="I20" s="81"/>
      <c r="J20" s="82"/>
      <c r="K20" s="83"/>
      <c r="L20" s="84"/>
      <c r="M20" s="82"/>
      <c r="N20" s="85"/>
      <c r="O20" s="81"/>
      <c r="P20" s="82"/>
      <c r="Q20" s="83"/>
      <c r="R20" s="81"/>
      <c r="S20" s="85"/>
      <c r="T20" s="82"/>
    </row>
    <row r="21" spans="1:20" ht="14.25" customHeight="1" thickBot="1">
      <c r="A21" s="534"/>
      <c r="B21" s="534"/>
      <c r="C21" s="543"/>
      <c r="D21" s="42" t="s">
        <v>26</v>
      </c>
      <c r="E21" s="471"/>
      <c r="F21" s="472"/>
      <c r="G21" s="472"/>
      <c r="H21" s="473"/>
      <c r="I21" s="86"/>
      <c r="J21" s="87"/>
      <c r="K21" s="88"/>
      <c r="L21" s="89"/>
      <c r="M21" s="87"/>
      <c r="N21" s="90"/>
      <c r="O21" s="86"/>
      <c r="P21" s="87"/>
      <c r="Q21" s="88"/>
      <c r="R21" s="86"/>
      <c r="S21" s="90"/>
      <c r="T21" s="87"/>
    </row>
    <row r="22" spans="1:20" ht="14.25" customHeight="1">
      <c r="A22" s="534"/>
      <c r="B22" s="534"/>
      <c r="C22" s="544" t="s">
        <v>29</v>
      </c>
      <c r="D22" s="96" t="s">
        <v>30</v>
      </c>
      <c r="E22" s="97"/>
      <c r="F22" s="66"/>
      <c r="G22" s="98"/>
      <c r="H22" s="66"/>
      <c r="I22" s="67"/>
      <c r="J22" s="68"/>
      <c r="K22" s="69"/>
      <c r="L22" s="70"/>
      <c r="M22" s="68"/>
      <c r="N22" s="72"/>
      <c r="O22" s="67"/>
      <c r="P22" s="68"/>
      <c r="Q22" s="69"/>
      <c r="R22" s="67"/>
      <c r="S22" s="72"/>
      <c r="T22" s="68"/>
    </row>
    <row r="23" spans="1:20" ht="14.25" customHeight="1">
      <c r="A23" s="534"/>
      <c r="B23" s="534"/>
      <c r="C23" s="545"/>
      <c r="D23" s="104" t="s">
        <v>31</v>
      </c>
      <c r="E23" s="105"/>
      <c r="F23" s="74"/>
      <c r="G23" s="106"/>
      <c r="H23" s="74"/>
      <c r="I23" s="249"/>
      <c r="J23" s="250"/>
      <c r="K23" s="251"/>
      <c r="L23" s="252"/>
      <c r="M23" s="250"/>
      <c r="N23" s="253"/>
      <c r="O23" s="249"/>
      <c r="P23" s="250"/>
      <c r="Q23" s="251"/>
      <c r="R23" s="249"/>
      <c r="S23" s="253"/>
      <c r="T23" s="250"/>
    </row>
    <row r="24" spans="1:20" ht="14.25" customHeight="1" thickBot="1">
      <c r="A24" s="534"/>
      <c r="B24" s="558"/>
      <c r="C24" s="546"/>
      <c r="D24" s="112" t="s">
        <v>32</v>
      </c>
      <c r="E24" s="113"/>
      <c r="F24" s="61"/>
      <c r="G24" s="60"/>
      <c r="H24" s="61"/>
      <c r="I24" s="114"/>
      <c r="J24" s="115">
        <f>J8+J12</f>
        <v>1.385</v>
      </c>
      <c r="K24" s="115">
        <f>K8+K12</f>
        <v>0.21700000000000003</v>
      </c>
      <c r="L24" s="116"/>
      <c r="M24" s="117">
        <f>M8+M12</f>
        <v>1.4300000000000002</v>
      </c>
      <c r="N24" s="117">
        <f>N8+N12</f>
        <v>0.21700000000000003</v>
      </c>
      <c r="O24" s="114"/>
      <c r="P24" s="117">
        <f>P8+P12</f>
        <v>1.4020000000000001</v>
      </c>
      <c r="Q24" s="117">
        <f>Q8+Q12</f>
        <v>0.21800000000000003</v>
      </c>
      <c r="R24" s="114"/>
      <c r="S24" s="118">
        <f>S8+S12</f>
        <v>1.385</v>
      </c>
      <c r="T24" s="117">
        <f>T8+T12</f>
        <v>0.254</v>
      </c>
    </row>
    <row r="25" spans="1:20" ht="14.25" customHeight="1">
      <c r="A25" s="534"/>
      <c r="B25" s="533" t="s">
        <v>33</v>
      </c>
      <c r="C25" s="477" t="s">
        <v>34</v>
      </c>
      <c r="D25" s="479"/>
      <c r="E25" s="535" t="s">
        <v>35</v>
      </c>
      <c r="F25" s="536"/>
      <c r="G25" s="537" t="s">
        <v>36</v>
      </c>
      <c r="H25" s="538"/>
      <c r="I25" s="254"/>
      <c r="J25" s="255"/>
      <c r="K25" s="256"/>
      <c r="L25" s="254"/>
      <c r="M25" s="255"/>
      <c r="N25" s="256"/>
      <c r="O25" s="254"/>
      <c r="P25" s="255"/>
      <c r="Q25" s="256"/>
      <c r="R25" s="254"/>
      <c r="S25" s="255"/>
      <c r="T25" s="256"/>
    </row>
    <row r="26" spans="1:20" ht="14.25" customHeight="1" thickBot="1">
      <c r="A26" s="534"/>
      <c r="B26" s="534"/>
      <c r="C26" s="465"/>
      <c r="D26" s="467"/>
      <c r="E26" s="122" t="s">
        <v>37</v>
      </c>
      <c r="F26" s="123" t="s">
        <v>38</v>
      </c>
      <c r="G26" s="123" t="s">
        <v>37</v>
      </c>
      <c r="H26" s="124" t="s">
        <v>38</v>
      </c>
      <c r="I26" s="257"/>
      <c r="J26" s="258"/>
      <c r="K26" s="259"/>
      <c r="L26" s="257"/>
      <c r="M26" s="258"/>
      <c r="N26" s="259"/>
      <c r="O26" s="257"/>
      <c r="P26" s="258"/>
      <c r="Q26" s="259"/>
      <c r="R26" s="257"/>
      <c r="S26" s="258"/>
      <c r="T26" s="259"/>
    </row>
    <row r="27" spans="1:20" ht="14.25" customHeight="1">
      <c r="A27" s="534"/>
      <c r="B27" s="534"/>
      <c r="C27" s="539" t="s">
        <v>39</v>
      </c>
      <c r="D27" s="540"/>
      <c r="E27" s="128"/>
      <c r="F27" s="129"/>
      <c r="G27" s="129"/>
      <c r="H27" s="130"/>
      <c r="I27" s="131">
        <v>25</v>
      </c>
      <c r="J27" s="132"/>
      <c r="K27" s="133"/>
      <c r="L27" s="134">
        <v>25</v>
      </c>
      <c r="M27" s="132"/>
      <c r="N27" s="135"/>
      <c r="O27" s="131">
        <v>25</v>
      </c>
      <c r="P27" s="132"/>
      <c r="Q27" s="133"/>
      <c r="R27" s="131">
        <v>25</v>
      </c>
      <c r="S27" s="260"/>
      <c r="T27" s="261"/>
    </row>
    <row r="28" spans="1:20" ht="14.25" customHeight="1">
      <c r="A28" s="534"/>
      <c r="B28" s="534"/>
      <c r="C28" s="529" t="s">
        <v>40</v>
      </c>
      <c r="D28" s="530"/>
      <c r="E28" s="136"/>
      <c r="F28" s="137"/>
      <c r="G28" s="137"/>
      <c r="H28" s="138"/>
      <c r="I28" s="59"/>
      <c r="J28" s="262"/>
      <c r="K28" s="144"/>
      <c r="L28" s="263"/>
      <c r="M28" s="262"/>
      <c r="N28" s="264"/>
      <c r="O28" s="59"/>
      <c r="P28" s="262"/>
      <c r="Q28" s="144"/>
      <c r="R28" s="59"/>
      <c r="S28" s="264"/>
      <c r="T28" s="144"/>
    </row>
    <row r="29" spans="1:20" ht="14.25" customHeight="1">
      <c r="A29" s="534"/>
      <c r="B29" s="534"/>
      <c r="C29" s="529" t="s">
        <v>41</v>
      </c>
      <c r="D29" s="530"/>
      <c r="E29" s="136"/>
      <c r="F29" s="137"/>
      <c r="G29" s="137"/>
      <c r="H29" s="138"/>
      <c r="I29" s="59"/>
      <c r="J29" s="145">
        <v>9.1999999999999998E-2</v>
      </c>
      <c r="K29" s="146"/>
      <c r="L29" s="147"/>
      <c r="M29" s="145">
        <v>0.104</v>
      </c>
      <c r="N29" s="148"/>
      <c r="O29" s="23"/>
      <c r="P29" s="145">
        <v>9.1999999999999998E-2</v>
      </c>
      <c r="Q29" s="146"/>
      <c r="R29" s="23"/>
      <c r="S29" s="145">
        <v>9.1999999999999998E-2</v>
      </c>
      <c r="T29" s="144"/>
    </row>
    <row r="30" spans="1:20" s="149" customFormat="1" ht="14.25" customHeight="1">
      <c r="A30" s="534"/>
      <c r="B30" s="534"/>
      <c r="C30" s="529" t="s">
        <v>42</v>
      </c>
      <c r="D30" s="530"/>
      <c r="E30" s="136"/>
      <c r="F30" s="137"/>
      <c r="G30" s="137"/>
      <c r="H30" s="138"/>
      <c r="I30" s="23"/>
      <c r="J30" s="145">
        <v>3.1E-2</v>
      </c>
      <c r="K30" s="146"/>
      <c r="L30" s="147"/>
      <c r="M30" s="145">
        <v>3.1E-2</v>
      </c>
      <c r="N30" s="148"/>
      <c r="O30" s="23"/>
      <c r="P30" s="145">
        <v>3.1E-2</v>
      </c>
      <c r="Q30" s="146"/>
      <c r="R30" s="23"/>
      <c r="S30" s="145">
        <v>3.1E-2</v>
      </c>
      <c r="T30" s="146"/>
    </row>
    <row r="31" spans="1:20" s="149" customFormat="1" ht="14.25" customHeight="1">
      <c r="A31" s="534"/>
      <c r="B31" s="534"/>
      <c r="C31" s="529" t="s">
        <v>43</v>
      </c>
      <c r="D31" s="530"/>
      <c r="E31" s="136"/>
      <c r="F31" s="137"/>
      <c r="G31" s="137"/>
      <c r="H31" s="138"/>
      <c r="I31" s="23"/>
      <c r="J31" s="145">
        <v>1.9E-2</v>
      </c>
      <c r="K31" s="146"/>
      <c r="L31" s="147"/>
      <c r="M31" s="145">
        <v>1.7000000000000001E-2</v>
      </c>
      <c r="N31" s="148"/>
      <c r="O31" s="23"/>
      <c r="P31" s="145">
        <v>1.7000000000000001E-2</v>
      </c>
      <c r="Q31" s="146"/>
      <c r="R31" s="23"/>
      <c r="S31" s="148">
        <v>1.9E-2</v>
      </c>
      <c r="T31" s="146"/>
    </row>
    <row r="32" spans="1:20" s="149" customFormat="1" ht="14.25" customHeight="1">
      <c r="A32" s="534"/>
      <c r="B32" s="534"/>
      <c r="C32" s="529" t="s">
        <v>44</v>
      </c>
      <c r="D32" s="530"/>
      <c r="E32" s="136"/>
      <c r="F32" s="137"/>
      <c r="G32" s="137"/>
      <c r="H32" s="138"/>
      <c r="I32" s="23"/>
      <c r="J32" s="145">
        <v>0.64</v>
      </c>
      <c r="K32" s="146"/>
      <c r="L32" s="147"/>
      <c r="M32" s="147">
        <v>0.64</v>
      </c>
      <c r="N32" s="148"/>
      <c r="O32" s="23"/>
      <c r="P32" s="145">
        <v>0.64</v>
      </c>
      <c r="Q32" s="146"/>
      <c r="R32" s="23"/>
      <c r="S32" s="23">
        <v>0.64</v>
      </c>
      <c r="T32" s="146"/>
    </row>
    <row r="33" spans="1:20" s="149" customFormat="1" ht="14.25" customHeight="1">
      <c r="A33" s="534"/>
      <c r="B33" s="534"/>
      <c r="C33" s="529" t="s">
        <v>45</v>
      </c>
      <c r="D33" s="530"/>
      <c r="E33" s="136"/>
      <c r="F33" s="137"/>
      <c r="G33" s="145"/>
      <c r="H33" s="138"/>
      <c r="I33" s="23"/>
      <c r="J33" s="145">
        <v>0.56299999999999994</v>
      </c>
      <c r="K33" s="146"/>
      <c r="L33" s="147"/>
      <c r="M33" s="145">
        <v>0.624</v>
      </c>
      <c r="N33" s="148"/>
      <c r="O33" s="23"/>
      <c r="P33" s="145">
        <v>0.61299999999999999</v>
      </c>
      <c r="Q33" s="146"/>
      <c r="R33" s="23"/>
      <c r="S33" s="148">
        <v>0.58699999999999997</v>
      </c>
      <c r="T33" s="146"/>
    </row>
    <row r="34" spans="1:20" s="149" customFormat="1" ht="14.25" customHeight="1">
      <c r="A34" s="534"/>
      <c r="B34" s="534"/>
      <c r="C34" s="529" t="s">
        <v>46</v>
      </c>
      <c r="D34" s="530"/>
      <c r="E34" s="136"/>
      <c r="F34" s="137"/>
      <c r="G34" s="137"/>
      <c r="H34" s="138"/>
      <c r="I34" s="23"/>
      <c r="J34" s="145">
        <v>0</v>
      </c>
      <c r="K34" s="146"/>
      <c r="L34" s="147"/>
      <c r="M34" s="145">
        <v>0</v>
      </c>
      <c r="N34" s="148"/>
      <c r="O34" s="23"/>
      <c r="P34" s="145">
        <v>0</v>
      </c>
      <c r="Q34" s="146"/>
      <c r="R34" s="23"/>
      <c r="S34" s="148">
        <v>0</v>
      </c>
      <c r="T34" s="146"/>
    </row>
    <row r="35" spans="1:20" ht="14.25" customHeight="1">
      <c r="A35" s="534"/>
      <c r="B35" s="534"/>
      <c r="C35" s="529" t="s">
        <v>47</v>
      </c>
      <c r="D35" s="530"/>
      <c r="E35" s="136"/>
      <c r="F35" s="137"/>
      <c r="G35" s="137"/>
      <c r="H35" s="138"/>
      <c r="I35" s="59"/>
      <c r="J35" s="262"/>
      <c r="K35" s="144"/>
      <c r="L35" s="263"/>
      <c r="M35" s="262"/>
      <c r="N35" s="264"/>
      <c r="O35" s="59"/>
      <c r="P35" s="262"/>
      <c r="Q35" s="144"/>
      <c r="R35" s="59"/>
      <c r="S35" s="264"/>
      <c r="T35" s="144"/>
    </row>
    <row r="36" spans="1:20" ht="14.25" customHeight="1">
      <c r="A36" s="534"/>
      <c r="B36" s="534"/>
      <c r="C36" s="581" t="s">
        <v>48</v>
      </c>
      <c r="D36" s="582"/>
      <c r="E36" s="136"/>
      <c r="F36" s="137"/>
      <c r="G36" s="137"/>
      <c r="H36" s="138"/>
      <c r="I36" s="23"/>
      <c r="J36" s="145"/>
      <c r="K36" s="146"/>
      <c r="L36" s="147"/>
      <c r="M36" s="145"/>
      <c r="N36" s="148"/>
      <c r="O36" s="23"/>
      <c r="P36" s="145"/>
      <c r="Q36" s="146"/>
      <c r="R36" s="23"/>
      <c r="S36" s="148"/>
      <c r="T36" s="146"/>
    </row>
    <row r="37" spans="1:20" ht="14.25" customHeight="1">
      <c r="A37" s="534"/>
      <c r="B37" s="534"/>
      <c r="C37" s="581" t="s">
        <v>49</v>
      </c>
      <c r="D37" s="582"/>
      <c r="E37" s="136"/>
      <c r="F37" s="137"/>
      <c r="G37" s="137"/>
      <c r="H37" s="138"/>
      <c r="I37" s="23"/>
      <c r="J37" s="145"/>
      <c r="K37" s="146"/>
      <c r="L37" s="147"/>
      <c r="M37" s="145"/>
      <c r="N37" s="148"/>
      <c r="O37" s="23"/>
      <c r="P37" s="145"/>
      <c r="Q37" s="146"/>
      <c r="R37" s="23"/>
      <c r="S37" s="148"/>
      <c r="T37" s="146"/>
    </row>
    <row r="38" spans="1:20" ht="14.25" customHeight="1">
      <c r="A38" s="534"/>
      <c r="B38" s="534"/>
      <c r="C38" s="531"/>
      <c r="D38" s="532"/>
      <c r="E38" s="150"/>
      <c r="F38" s="151"/>
      <c r="G38" s="151"/>
      <c r="H38" s="152"/>
      <c r="I38" s="153"/>
      <c r="J38" s="154"/>
      <c r="K38" s="155"/>
      <c r="L38" s="156"/>
      <c r="M38" s="154"/>
      <c r="N38" s="157"/>
      <c r="O38" s="153"/>
      <c r="P38" s="154"/>
      <c r="Q38" s="155"/>
      <c r="R38" s="153"/>
      <c r="S38" s="157"/>
      <c r="T38" s="155"/>
    </row>
    <row r="39" spans="1:20" ht="14.25" customHeight="1">
      <c r="A39" s="534"/>
      <c r="B39" s="534"/>
      <c r="C39" s="518"/>
      <c r="D39" s="519"/>
      <c r="E39" s="150"/>
      <c r="F39" s="151"/>
      <c r="G39" s="151"/>
      <c r="H39" s="152"/>
      <c r="I39" s="153"/>
      <c r="J39" s="154"/>
      <c r="K39" s="155"/>
      <c r="L39" s="156"/>
      <c r="M39" s="154"/>
      <c r="N39" s="157"/>
      <c r="O39" s="153"/>
      <c r="P39" s="154"/>
      <c r="Q39" s="155"/>
      <c r="R39" s="153"/>
      <c r="S39" s="157"/>
      <c r="T39" s="155"/>
    </row>
    <row r="40" spans="1:20" ht="14.25" customHeight="1">
      <c r="A40" s="534"/>
      <c r="B40" s="534"/>
      <c r="C40" s="518"/>
      <c r="D40" s="519"/>
      <c r="E40" s="150"/>
      <c r="F40" s="151"/>
      <c r="G40" s="151"/>
      <c r="H40" s="152"/>
      <c r="I40" s="153"/>
      <c r="J40" s="154"/>
      <c r="K40" s="155"/>
      <c r="L40" s="156"/>
      <c r="M40" s="154"/>
      <c r="N40" s="157"/>
      <c r="O40" s="153"/>
      <c r="P40" s="154"/>
      <c r="Q40" s="155"/>
      <c r="R40" s="153"/>
      <c r="S40" s="157"/>
      <c r="T40" s="155"/>
    </row>
    <row r="41" spans="1:20" ht="14.25" customHeight="1">
      <c r="A41" s="534"/>
      <c r="B41" s="534"/>
      <c r="C41" s="518"/>
      <c r="D41" s="519"/>
      <c r="E41" s="150"/>
      <c r="F41" s="151"/>
      <c r="G41" s="151"/>
      <c r="H41" s="152"/>
      <c r="I41" s="153"/>
      <c r="J41" s="154"/>
      <c r="K41" s="155"/>
      <c r="L41" s="156"/>
      <c r="M41" s="154"/>
      <c r="N41" s="157"/>
      <c r="O41" s="153"/>
      <c r="P41" s="154"/>
      <c r="Q41" s="155"/>
      <c r="R41" s="153"/>
      <c r="S41" s="157"/>
      <c r="T41" s="155"/>
    </row>
    <row r="42" spans="1:20" ht="14.25" customHeight="1">
      <c r="A42" s="534"/>
      <c r="B42" s="534"/>
      <c r="C42" s="518"/>
      <c r="D42" s="519"/>
      <c r="E42" s="150"/>
      <c r="F42" s="151"/>
      <c r="G42" s="151"/>
      <c r="H42" s="152"/>
      <c r="I42" s="153"/>
      <c r="J42" s="154"/>
      <c r="K42" s="155"/>
      <c r="L42" s="156"/>
      <c r="M42" s="154"/>
      <c r="N42" s="157"/>
      <c r="O42" s="153"/>
      <c r="P42" s="154"/>
      <c r="Q42" s="155"/>
      <c r="R42" s="153"/>
      <c r="S42" s="157"/>
      <c r="T42" s="155"/>
    </row>
    <row r="43" spans="1:20" ht="14.25" customHeight="1">
      <c r="A43" s="534"/>
      <c r="B43" s="534"/>
      <c r="C43" s="518"/>
      <c r="D43" s="519"/>
      <c r="E43" s="150"/>
      <c r="F43" s="151"/>
      <c r="G43" s="151"/>
      <c r="H43" s="152"/>
      <c r="I43" s="153"/>
      <c r="J43" s="154"/>
      <c r="K43" s="155"/>
      <c r="L43" s="156"/>
      <c r="M43" s="154"/>
      <c r="N43" s="157"/>
      <c r="O43" s="153"/>
      <c r="P43" s="154"/>
      <c r="Q43" s="155"/>
      <c r="R43" s="153"/>
      <c r="S43" s="157"/>
      <c r="T43" s="155"/>
    </row>
    <row r="44" spans="1:20" ht="14.25" customHeight="1">
      <c r="A44" s="534"/>
      <c r="B44" s="534"/>
      <c r="C44" s="518"/>
      <c r="D44" s="519"/>
      <c r="E44" s="150"/>
      <c r="F44" s="151"/>
      <c r="G44" s="151"/>
      <c r="H44" s="152"/>
      <c r="I44" s="153"/>
      <c r="J44" s="154"/>
      <c r="K44" s="155"/>
      <c r="L44" s="156"/>
      <c r="M44" s="154"/>
      <c r="N44" s="157"/>
      <c r="O44" s="153"/>
      <c r="P44" s="154"/>
      <c r="Q44" s="155"/>
      <c r="R44" s="153"/>
      <c r="S44" s="157"/>
      <c r="T44" s="155"/>
    </row>
    <row r="45" spans="1:20" ht="14.25" customHeight="1">
      <c r="A45" s="534"/>
      <c r="B45" s="534"/>
      <c r="C45" s="518"/>
      <c r="D45" s="519"/>
      <c r="E45" s="150"/>
      <c r="F45" s="151"/>
      <c r="G45" s="151"/>
      <c r="H45" s="152"/>
      <c r="I45" s="153"/>
      <c r="J45" s="154"/>
      <c r="K45" s="155"/>
      <c r="L45" s="156"/>
      <c r="M45" s="154"/>
      <c r="N45" s="157"/>
      <c r="O45" s="153"/>
      <c r="P45" s="154"/>
      <c r="Q45" s="155"/>
      <c r="R45" s="153"/>
      <c r="S45" s="157"/>
      <c r="T45" s="155"/>
    </row>
    <row r="46" spans="1:20" ht="14.25" customHeight="1">
      <c r="A46" s="534"/>
      <c r="B46" s="534"/>
      <c r="C46" s="518"/>
      <c r="D46" s="519"/>
      <c r="E46" s="150"/>
      <c r="F46" s="151"/>
      <c r="G46" s="151"/>
      <c r="H46" s="152"/>
      <c r="I46" s="153"/>
      <c r="J46" s="154"/>
      <c r="K46" s="155"/>
      <c r="L46" s="156"/>
      <c r="M46" s="154"/>
      <c r="N46" s="157"/>
      <c r="O46" s="153"/>
      <c r="P46" s="154"/>
      <c r="Q46" s="155"/>
      <c r="R46" s="153"/>
      <c r="S46" s="157"/>
      <c r="T46" s="155"/>
    </row>
    <row r="47" spans="1:20" ht="14.25" customHeight="1">
      <c r="A47" s="534"/>
      <c r="B47" s="534"/>
      <c r="C47" s="518"/>
      <c r="D47" s="519"/>
      <c r="E47" s="150"/>
      <c r="F47" s="151"/>
      <c r="G47" s="151"/>
      <c r="H47" s="152"/>
      <c r="I47" s="153"/>
      <c r="J47" s="154"/>
      <c r="K47" s="155"/>
      <c r="L47" s="156"/>
      <c r="M47" s="154"/>
      <c r="N47" s="157"/>
      <c r="O47" s="153"/>
      <c r="P47" s="154"/>
      <c r="Q47" s="155"/>
      <c r="R47" s="153"/>
      <c r="S47" s="157"/>
      <c r="T47" s="155"/>
    </row>
    <row r="48" spans="1:20" ht="14.25" customHeight="1">
      <c r="A48" s="534"/>
      <c r="B48" s="534"/>
      <c r="C48" s="518"/>
      <c r="D48" s="519"/>
      <c r="E48" s="150"/>
      <c r="F48" s="151"/>
      <c r="G48" s="151"/>
      <c r="H48" s="152"/>
      <c r="I48" s="153"/>
      <c r="J48" s="154"/>
      <c r="K48" s="155"/>
      <c r="L48" s="156"/>
      <c r="M48" s="154"/>
      <c r="N48" s="157"/>
      <c r="O48" s="153"/>
      <c r="P48" s="154"/>
      <c r="Q48" s="155"/>
      <c r="R48" s="153"/>
      <c r="S48" s="157"/>
      <c r="T48" s="155"/>
    </row>
    <row r="49" spans="1:23" ht="14.25" customHeight="1">
      <c r="A49" s="534"/>
      <c r="B49" s="534"/>
      <c r="C49" s="518"/>
      <c r="D49" s="519"/>
      <c r="E49" s="150"/>
      <c r="F49" s="151"/>
      <c r="G49" s="151"/>
      <c r="H49" s="152"/>
      <c r="I49" s="153"/>
      <c r="J49" s="154"/>
      <c r="K49" s="155"/>
      <c r="L49" s="156"/>
      <c r="M49" s="154"/>
      <c r="N49" s="157"/>
      <c r="O49" s="153"/>
      <c r="P49" s="154"/>
      <c r="Q49" s="155"/>
      <c r="R49" s="153"/>
      <c r="S49" s="157"/>
      <c r="T49" s="155"/>
    </row>
    <row r="50" spans="1:23" ht="14.25" customHeight="1">
      <c r="A50" s="534"/>
      <c r="B50" s="534"/>
      <c r="C50" s="518"/>
      <c r="D50" s="519"/>
      <c r="E50" s="150"/>
      <c r="F50" s="151"/>
      <c r="G50" s="151"/>
      <c r="H50" s="152"/>
      <c r="I50" s="153"/>
      <c r="J50" s="154"/>
      <c r="K50" s="155"/>
      <c r="L50" s="156"/>
      <c r="M50" s="154"/>
      <c r="N50" s="157"/>
      <c r="O50" s="153"/>
      <c r="P50" s="154"/>
      <c r="Q50" s="155"/>
      <c r="R50" s="153"/>
      <c r="S50" s="157"/>
      <c r="T50" s="155"/>
    </row>
    <row r="51" spans="1:23" ht="14.25" customHeight="1">
      <c r="A51" s="534"/>
      <c r="B51" s="534"/>
      <c r="C51" s="518"/>
      <c r="D51" s="519"/>
      <c r="E51" s="150"/>
      <c r="F51" s="151"/>
      <c r="G51" s="151"/>
      <c r="H51" s="152"/>
      <c r="I51" s="153"/>
      <c r="J51" s="154"/>
      <c r="K51" s="155"/>
      <c r="L51" s="156"/>
      <c r="M51" s="154"/>
      <c r="N51" s="157"/>
      <c r="O51" s="153"/>
      <c r="P51" s="154"/>
      <c r="Q51" s="155"/>
      <c r="R51" s="153"/>
      <c r="S51" s="157"/>
      <c r="T51" s="155"/>
    </row>
    <row r="52" spans="1:23" ht="14.25" customHeight="1" thickBot="1">
      <c r="A52" s="534"/>
      <c r="B52" s="534"/>
      <c r="C52" s="518"/>
      <c r="D52" s="519"/>
      <c r="E52" s="122"/>
      <c r="F52" s="123"/>
      <c r="G52" s="123"/>
      <c r="H52" s="158"/>
      <c r="I52" s="159"/>
      <c r="J52" s="160"/>
      <c r="K52" s="161"/>
      <c r="L52" s="162"/>
      <c r="M52" s="160"/>
      <c r="N52" s="163"/>
      <c r="O52" s="159"/>
      <c r="P52" s="160"/>
      <c r="Q52" s="161"/>
      <c r="R52" s="159"/>
      <c r="S52" s="163"/>
      <c r="T52" s="161"/>
    </row>
    <row r="53" spans="1:23" ht="14.25" customHeight="1">
      <c r="A53" s="561"/>
      <c r="B53" s="164"/>
      <c r="C53" s="17"/>
      <c r="D53" s="55"/>
      <c r="E53" s="165" t="s">
        <v>50</v>
      </c>
      <c r="F53" s="166">
        <f>IF(K58&gt;0,SQRT((1-K58^2)/K58^2),)</f>
        <v>0</v>
      </c>
      <c r="G53" s="167"/>
      <c r="H53" s="168"/>
      <c r="I53" s="164"/>
      <c r="J53" s="166"/>
      <c r="K53" s="169"/>
      <c r="L53" s="165"/>
      <c r="M53" s="166"/>
      <c r="N53" s="170"/>
      <c r="O53" s="165"/>
      <c r="P53" s="166"/>
      <c r="Q53" s="169"/>
      <c r="R53" s="165"/>
      <c r="S53" s="170"/>
      <c r="T53" s="169"/>
    </row>
    <row r="54" spans="1:23" ht="14.25" customHeight="1" thickBot="1">
      <c r="A54" s="561"/>
      <c r="B54" s="171"/>
      <c r="C54" s="172"/>
      <c r="D54" s="173"/>
      <c r="E54" s="5" t="s">
        <v>50</v>
      </c>
      <c r="F54" s="123">
        <f>IF(K59&gt;0,SQRT((1-K59^2)/K59^2),)</f>
        <v>0</v>
      </c>
      <c r="G54" s="174"/>
      <c r="H54" s="175"/>
      <c r="I54" s="171"/>
      <c r="J54" s="123"/>
      <c r="K54" s="158"/>
      <c r="L54" s="122"/>
      <c r="M54" s="176"/>
      <c r="N54" s="124"/>
      <c r="O54" s="122"/>
      <c r="P54" s="123"/>
      <c r="Q54" s="158"/>
      <c r="R54" s="122"/>
      <c r="S54" s="124"/>
      <c r="T54" s="158"/>
      <c r="V54" s="177"/>
    </row>
    <row r="55" spans="1:23" ht="14.25" customHeight="1">
      <c r="A55" s="534"/>
      <c r="B55" s="480" t="s">
        <v>51</v>
      </c>
      <c r="C55" s="520"/>
      <c r="D55" s="178" t="s">
        <v>30</v>
      </c>
      <c r="E55" s="522"/>
      <c r="F55" s="523"/>
      <c r="G55" s="523"/>
      <c r="H55" s="524"/>
      <c r="I55" s="179"/>
      <c r="J55" s="180" t="s">
        <v>52</v>
      </c>
      <c r="K55" s="181"/>
      <c r="L55" s="182"/>
      <c r="M55" s="180" t="s">
        <v>52</v>
      </c>
      <c r="N55" s="183"/>
      <c r="O55" s="179"/>
      <c r="P55" s="180" t="s">
        <v>52</v>
      </c>
      <c r="Q55" s="181"/>
      <c r="R55" s="179"/>
      <c r="S55" s="183" t="s">
        <v>52</v>
      </c>
      <c r="T55" s="181"/>
    </row>
    <row r="56" spans="1:23" ht="14.25" customHeight="1">
      <c r="A56" s="534"/>
      <c r="B56" s="480"/>
      <c r="C56" s="520"/>
      <c r="D56" s="184" t="s">
        <v>31</v>
      </c>
      <c r="E56" s="518"/>
      <c r="F56" s="525"/>
      <c r="G56" s="525"/>
      <c r="H56" s="519"/>
      <c r="I56" s="23"/>
      <c r="J56" s="145">
        <v>35</v>
      </c>
      <c r="K56" s="146"/>
      <c r="L56" s="147"/>
      <c r="M56" s="145">
        <v>35</v>
      </c>
      <c r="N56" s="148"/>
      <c r="O56" s="23"/>
      <c r="P56" s="145">
        <v>35</v>
      </c>
      <c r="Q56" s="146"/>
      <c r="R56" s="23"/>
      <c r="S56" s="148">
        <v>35</v>
      </c>
      <c r="T56" s="146"/>
    </row>
    <row r="57" spans="1:23" ht="14.25" customHeight="1" thickBot="1">
      <c r="A57" s="534"/>
      <c r="B57" s="465"/>
      <c r="C57" s="521"/>
      <c r="D57" s="158" t="s">
        <v>32</v>
      </c>
      <c r="E57" s="526"/>
      <c r="F57" s="527"/>
      <c r="G57" s="527"/>
      <c r="H57" s="528"/>
      <c r="I57" s="185"/>
      <c r="J57" s="186" t="s">
        <v>53</v>
      </c>
      <c r="K57" s="187"/>
      <c r="L57" s="188"/>
      <c r="M57" s="186" t="s">
        <v>53</v>
      </c>
      <c r="N57" s="172"/>
      <c r="O57" s="185"/>
      <c r="P57" s="186" t="s">
        <v>53</v>
      </c>
      <c r="Q57" s="189"/>
      <c r="R57" s="190"/>
      <c r="S57" s="186" t="s">
        <v>53</v>
      </c>
      <c r="T57" s="187"/>
    </row>
    <row r="58" spans="1:23" ht="14.25" customHeight="1">
      <c r="A58" s="534"/>
      <c r="B58" s="503" t="s">
        <v>54</v>
      </c>
      <c r="C58" s="504"/>
      <c r="D58" s="505"/>
      <c r="E58" s="512" t="s">
        <v>55</v>
      </c>
      <c r="F58" s="513"/>
      <c r="G58" s="513"/>
      <c r="H58" s="568"/>
      <c r="I58" s="191"/>
      <c r="J58" s="192" t="s">
        <v>52</v>
      </c>
      <c r="K58" s="193"/>
      <c r="L58" s="191"/>
      <c r="M58" s="192" t="s">
        <v>52</v>
      </c>
      <c r="N58" s="193"/>
      <c r="O58" s="191"/>
      <c r="P58" s="192" t="s">
        <v>52</v>
      </c>
      <c r="Q58" s="193"/>
      <c r="R58" s="191"/>
      <c r="S58" s="192" t="s">
        <v>52</v>
      </c>
      <c r="T58" s="193"/>
    </row>
    <row r="59" spans="1:23" ht="14.25" customHeight="1">
      <c r="A59" s="534"/>
      <c r="B59" s="506"/>
      <c r="C59" s="507"/>
      <c r="D59" s="508"/>
      <c r="E59" s="514" t="s">
        <v>56</v>
      </c>
      <c r="F59" s="515"/>
      <c r="G59" s="515"/>
      <c r="H59" s="569"/>
      <c r="I59" s="194"/>
      <c r="J59" s="195"/>
      <c r="K59" s="196"/>
      <c r="L59" s="194"/>
      <c r="M59" s="195"/>
      <c r="N59" s="196"/>
      <c r="O59" s="194"/>
      <c r="P59" s="195"/>
      <c r="Q59" s="196"/>
      <c r="R59" s="194"/>
      <c r="S59" s="195"/>
      <c r="T59" s="196"/>
    </row>
    <row r="60" spans="1:23" ht="14.25" customHeight="1">
      <c r="A60" s="534"/>
      <c r="B60" s="506"/>
      <c r="C60" s="507"/>
      <c r="D60" s="508"/>
      <c r="E60" s="516" t="s">
        <v>28</v>
      </c>
      <c r="F60" s="517"/>
      <c r="G60" s="517"/>
      <c r="H60" s="570"/>
      <c r="I60" s="518"/>
      <c r="J60" s="525"/>
      <c r="K60" s="523"/>
      <c r="L60" s="518"/>
      <c r="M60" s="525"/>
      <c r="N60" s="519"/>
      <c r="O60" s="518"/>
      <c r="P60" s="525"/>
      <c r="Q60" s="519"/>
      <c r="R60" s="518"/>
      <c r="S60" s="525"/>
      <c r="T60" s="519"/>
    </row>
    <row r="61" spans="1:23" ht="14.25" customHeight="1" thickBot="1">
      <c r="A61" s="534"/>
      <c r="B61" s="509"/>
      <c r="C61" s="510"/>
      <c r="D61" s="511"/>
      <c r="E61" s="497" t="s">
        <v>28</v>
      </c>
      <c r="F61" s="498"/>
      <c r="G61" s="498"/>
      <c r="H61" s="567"/>
      <c r="I61" s="526"/>
      <c r="J61" s="527"/>
      <c r="K61" s="527"/>
      <c r="L61" s="526"/>
      <c r="M61" s="527"/>
      <c r="N61" s="528"/>
      <c r="O61" s="526"/>
      <c r="P61" s="527"/>
      <c r="Q61" s="528"/>
      <c r="R61" s="526"/>
      <c r="S61" s="527"/>
      <c r="T61" s="528"/>
      <c r="W61" s="197"/>
    </row>
    <row r="62" spans="1:23" ht="14.25" customHeight="1">
      <c r="A62" s="534"/>
      <c r="B62" s="477" t="s">
        <v>57</v>
      </c>
      <c r="C62" s="478"/>
      <c r="D62" s="479"/>
      <c r="E62" s="483" t="s">
        <v>58</v>
      </c>
      <c r="F62" s="484"/>
      <c r="G62" s="484"/>
      <c r="H62" s="485"/>
      <c r="I62" s="198">
        <f>ROUND((V8^2+W8^2)*[2]АРЭС!$F$6/[2]АРЭС!$C$6^2,4)</f>
        <v>0</v>
      </c>
      <c r="J62" s="199" t="s">
        <v>59</v>
      </c>
      <c r="K62" s="200">
        <f>ROUND((V8^2+W8^2)*[2]АРЭС!$I$6/([2]АРЭС!$C$6*100),4)</f>
        <v>0</v>
      </c>
      <c r="L62" s="198">
        <f>ROUND((X8^2+Y8^2)*[2]АРЭС!$F$6/[2]АРЭС!$C$6^2,4)</f>
        <v>0</v>
      </c>
      <c r="M62" s="199" t="s">
        <v>59</v>
      </c>
      <c r="N62" s="200">
        <f>ROUND((X8^2+Y8^2)*[2]АРЭС!$I$6/([2]АРЭС!$C$6*100),4)</f>
        <v>0</v>
      </c>
      <c r="O62" s="198">
        <f>ROUND((Z8^2+AA8^2)*[2]АРЭС!$F$6/[2]АРЭС!$C$6^2,4)</f>
        <v>0</v>
      </c>
      <c r="P62" s="199" t="s">
        <v>59</v>
      </c>
      <c r="Q62" s="200">
        <f>ROUND((Z8^2+AA8^2)*[2]АРЭС!$I$6/([2]АРЭС!$C$6*100),4)</f>
        <v>0</v>
      </c>
      <c r="R62" s="198">
        <f>ROUND((AB8^2+AC8^2)*[2]АРЭС!$F$6/[2]АРЭС!$C$6^2,4)</f>
        <v>0</v>
      </c>
      <c r="S62" s="199" t="s">
        <v>59</v>
      </c>
      <c r="T62" s="200">
        <f>ROUND((AB8^2+AC8^2)*[2]АРЭС!$I$6/([2]АРЭС!$C$6*100),4)</f>
        <v>0</v>
      </c>
    </row>
    <row r="63" spans="1:23" ht="14.25" customHeight="1">
      <c r="A63" s="534"/>
      <c r="B63" s="480"/>
      <c r="C63" s="481"/>
      <c r="D63" s="482"/>
      <c r="E63" s="486" t="s">
        <v>58</v>
      </c>
      <c r="F63" s="487"/>
      <c r="G63" s="487"/>
      <c r="H63" s="488"/>
      <c r="I63" s="201">
        <f>ROUND((V12^2+W12^2)*[2]АРЭС!$F$7/[2]АРЭС!$C$7^2,4)</f>
        <v>0</v>
      </c>
      <c r="J63" s="202" t="s">
        <v>59</v>
      </c>
      <c r="K63" s="203">
        <f>ROUND((V12^2+W12^2)*[2]АРЭС!$I$7/([2]АРЭС!$C$7*100),4)</f>
        <v>0</v>
      </c>
      <c r="L63" s="201">
        <f>ROUND((X12^2+Y12^2)*[2]АРЭС!$F$7/[2]АРЭС!$C$7^2,4)</f>
        <v>0</v>
      </c>
      <c r="M63" s="202" t="s">
        <v>59</v>
      </c>
      <c r="N63" s="203">
        <f>ROUND((X12^2+Y12^2)*[2]АРЭС!$I$7/([2]АРЭС!$C$7*100),4)</f>
        <v>0</v>
      </c>
      <c r="O63" s="201">
        <f>ROUND((Z12^2+AA12^2)*[2]АРЭС!$F$7/[2]АРЭС!$C$7^2,4)</f>
        <v>0</v>
      </c>
      <c r="P63" s="202" t="s">
        <v>59</v>
      </c>
      <c r="Q63" s="203">
        <f>ROUND((Z12^2+AA12^2)*[2]АРЭС!$I$7/([2]АРЭС!$C$7*100),4)</f>
        <v>0</v>
      </c>
      <c r="R63" s="201">
        <f>ROUND((AB12^2+AC12^2)*[2]АРЭС!$F$7/[2]АРЭС!$C$7^2,4)</f>
        <v>0</v>
      </c>
      <c r="S63" s="202" t="s">
        <v>59</v>
      </c>
      <c r="T63" s="203">
        <f>ROUND((AB12^2+AC12^2)*[2]АРЭС!$I$7/([2]АРЭС!$C$7*100),4)</f>
        <v>0</v>
      </c>
    </row>
    <row r="64" spans="1:23" ht="14.25" customHeight="1">
      <c r="A64" s="534"/>
      <c r="B64" s="480"/>
      <c r="C64" s="481"/>
      <c r="D64" s="482"/>
      <c r="E64" s="486" t="s">
        <v>58</v>
      </c>
      <c r="F64" s="487"/>
      <c r="G64" s="487"/>
      <c r="H64" s="488"/>
      <c r="I64" s="105"/>
      <c r="J64" s="204" t="s">
        <v>59</v>
      </c>
      <c r="K64" s="74"/>
      <c r="L64" s="105"/>
      <c r="M64" s="204" t="s">
        <v>59</v>
      </c>
      <c r="N64" s="74"/>
      <c r="O64" s="105"/>
      <c r="P64" s="204" t="s">
        <v>59</v>
      </c>
      <c r="Q64" s="74"/>
      <c r="R64" s="105"/>
      <c r="S64" s="204" t="s">
        <v>59</v>
      </c>
      <c r="T64" s="74"/>
    </row>
    <row r="65" spans="1:20" ht="14.25" customHeight="1" thickBot="1">
      <c r="A65" s="534"/>
      <c r="B65" s="480"/>
      <c r="C65" s="481"/>
      <c r="D65" s="482"/>
      <c r="E65" s="489" t="s">
        <v>58</v>
      </c>
      <c r="F65" s="490"/>
      <c r="G65" s="490"/>
      <c r="H65" s="491"/>
      <c r="I65" s="113"/>
      <c r="J65" s="205" t="s">
        <v>59</v>
      </c>
      <c r="K65" s="61"/>
      <c r="L65" s="113"/>
      <c r="M65" s="205" t="s">
        <v>59</v>
      </c>
      <c r="N65" s="61"/>
      <c r="O65" s="113"/>
      <c r="P65" s="205" t="s">
        <v>59</v>
      </c>
      <c r="Q65" s="61"/>
      <c r="R65" s="113"/>
      <c r="S65" s="205" t="s">
        <v>59</v>
      </c>
      <c r="T65" s="61"/>
    </row>
    <row r="66" spans="1:20" ht="14.25" customHeight="1">
      <c r="A66" s="561"/>
      <c r="B66" s="206"/>
      <c r="C66" s="207"/>
      <c r="D66" s="208"/>
      <c r="E66" s="209"/>
      <c r="F66" s="492" t="s">
        <v>60</v>
      </c>
      <c r="G66" s="492"/>
      <c r="H66" s="210"/>
      <c r="I66" s="211">
        <f>I62+V8+H6</f>
        <v>4.0000000000000001E-3</v>
      </c>
      <c r="J66" s="212" t="s">
        <v>59</v>
      </c>
      <c r="K66" s="213">
        <f>K62+W8+H7</f>
        <v>0.125</v>
      </c>
      <c r="L66" s="211">
        <f>L62+X8+H6</f>
        <v>4.0000000000000001E-3</v>
      </c>
      <c r="M66" s="212" t="s">
        <v>59</v>
      </c>
      <c r="N66" s="214">
        <f>N62+Y8+H7</f>
        <v>0.125</v>
      </c>
      <c r="O66" s="215">
        <f>O62+Z8+H6</f>
        <v>4.0000000000000001E-3</v>
      </c>
      <c r="P66" s="212" t="s">
        <v>59</v>
      </c>
      <c r="Q66" s="213">
        <f>Q62+AA8+H7</f>
        <v>0.125</v>
      </c>
      <c r="R66" s="211">
        <f>R62+AB8+H6</f>
        <v>4.0000000000000001E-3</v>
      </c>
      <c r="S66" s="212" t="s">
        <v>59</v>
      </c>
      <c r="T66" s="214">
        <f>T62+AC8+H7</f>
        <v>0.125</v>
      </c>
    </row>
    <row r="67" spans="1:20" ht="14.25" customHeight="1">
      <c r="A67" s="561"/>
      <c r="B67" s="216"/>
      <c r="C67" s="217"/>
      <c r="D67" s="218"/>
      <c r="E67" s="219"/>
      <c r="F67" s="462" t="s">
        <v>61</v>
      </c>
      <c r="G67" s="462"/>
      <c r="H67" s="220"/>
      <c r="I67" s="221">
        <f>I63+V12+H10</f>
        <v>4.0000000000000001E-3</v>
      </c>
      <c r="J67" s="204" t="s">
        <v>59</v>
      </c>
      <c r="K67" s="221">
        <f>K63+W12+H11</f>
        <v>0.125</v>
      </c>
      <c r="L67" s="222">
        <f>L63+X12+H10</f>
        <v>4.0000000000000001E-3</v>
      </c>
      <c r="M67" s="204" t="s">
        <v>59</v>
      </c>
      <c r="N67" s="223">
        <f>N63+Y12+H11</f>
        <v>0.125</v>
      </c>
      <c r="O67" s="221">
        <f>O63+Z12+H10</f>
        <v>4.0000000000000001E-3</v>
      </c>
      <c r="P67" s="204" t="s">
        <v>59</v>
      </c>
      <c r="Q67" s="221">
        <f>Q63+AA12+H11</f>
        <v>0.125</v>
      </c>
      <c r="R67" s="222">
        <f>R63+AB12+H10</f>
        <v>4.0000000000000001E-3</v>
      </c>
      <c r="S67" s="204" t="s">
        <v>59</v>
      </c>
      <c r="T67" s="223">
        <f>T63+AC12+H11</f>
        <v>0.125</v>
      </c>
    </row>
    <row r="68" spans="1:20" ht="14.25" customHeight="1">
      <c r="A68" s="561"/>
      <c r="B68" s="216"/>
      <c r="C68" s="217"/>
      <c r="D68" s="218"/>
      <c r="E68" s="219"/>
      <c r="F68" s="580" t="s">
        <v>62</v>
      </c>
      <c r="G68" s="580"/>
      <c r="H68" s="220"/>
      <c r="I68" s="106"/>
      <c r="J68" s="204" t="s">
        <v>59</v>
      </c>
      <c r="K68" s="106"/>
      <c r="L68" s="105"/>
      <c r="M68" s="204" t="s">
        <v>59</v>
      </c>
      <c r="N68" s="74"/>
      <c r="O68" s="106"/>
      <c r="P68" s="204" t="s">
        <v>59</v>
      </c>
      <c r="Q68" s="106"/>
      <c r="R68" s="105"/>
      <c r="S68" s="204" t="s">
        <v>59</v>
      </c>
      <c r="T68" s="74"/>
    </row>
    <row r="69" spans="1:20" ht="14.25" customHeight="1" thickBot="1">
      <c r="A69" s="561"/>
      <c r="B69" s="224"/>
      <c r="C69" s="225"/>
      <c r="D69" s="226"/>
      <c r="E69" s="227"/>
      <c r="F69" s="464" t="s">
        <v>63</v>
      </c>
      <c r="G69" s="464"/>
      <c r="H69" s="228"/>
      <c r="I69" s="225"/>
      <c r="J69" s="229" t="s">
        <v>59</v>
      </c>
      <c r="K69" s="225"/>
      <c r="L69" s="224"/>
      <c r="M69" s="229" t="s">
        <v>59</v>
      </c>
      <c r="N69" s="226"/>
      <c r="O69" s="225"/>
      <c r="P69" s="229" t="s">
        <v>59</v>
      </c>
      <c r="Q69" s="225"/>
      <c r="R69" s="224"/>
      <c r="S69" s="229" t="s">
        <v>59</v>
      </c>
      <c r="T69" s="226"/>
    </row>
    <row r="70" spans="1:20" ht="14.25" customHeight="1" thickBot="1">
      <c r="A70" s="534"/>
      <c r="B70" s="465"/>
      <c r="C70" s="466"/>
      <c r="D70" s="467"/>
      <c r="E70" s="468" t="s">
        <v>64</v>
      </c>
      <c r="F70" s="469"/>
      <c r="G70" s="469"/>
      <c r="H70" s="470"/>
      <c r="I70" s="230">
        <f>I66+I67</f>
        <v>8.0000000000000002E-3</v>
      </c>
      <c r="J70" s="231" t="s">
        <v>59</v>
      </c>
      <c r="K70" s="232">
        <f>K66+K67</f>
        <v>0.25</v>
      </c>
      <c r="L70" s="230">
        <f>L66+L67</f>
        <v>8.0000000000000002E-3</v>
      </c>
      <c r="M70" s="231" t="s">
        <v>59</v>
      </c>
      <c r="N70" s="232">
        <f>N66+N67</f>
        <v>0.25</v>
      </c>
      <c r="O70" s="230">
        <f>O66+O67</f>
        <v>8.0000000000000002E-3</v>
      </c>
      <c r="P70" s="231" t="s">
        <v>59</v>
      </c>
      <c r="Q70" s="232">
        <f>Q66+Q67</f>
        <v>0.25</v>
      </c>
      <c r="R70" s="230">
        <f>R66+R67</f>
        <v>8.0000000000000002E-3</v>
      </c>
      <c r="S70" s="231" t="s">
        <v>59</v>
      </c>
      <c r="T70" s="232">
        <f>T66+T67</f>
        <v>0.25</v>
      </c>
    </row>
    <row r="71" spans="1:20" ht="14.25" customHeight="1" thickBot="1">
      <c r="A71" s="534"/>
      <c r="B71" s="471" t="s">
        <v>65</v>
      </c>
      <c r="C71" s="472"/>
      <c r="D71" s="473"/>
      <c r="E71" s="474" t="s">
        <v>66</v>
      </c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6"/>
    </row>
    <row r="72" spans="1:20" ht="14.25" customHeight="1" thickBot="1">
      <c r="A72" s="558"/>
      <c r="B72" s="459" t="s">
        <v>67</v>
      </c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1"/>
    </row>
    <row r="74" spans="1:20">
      <c r="A74" t="s">
        <v>68</v>
      </c>
      <c r="O74" t="s">
        <v>69</v>
      </c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74"/>
  <sheetViews>
    <sheetView topLeftCell="A40" zoomScaleNormal="100" workbookViewId="0">
      <selection activeCell="S29" sqref="S29:S33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1" customFormat="1" ht="14.25" customHeight="1">
      <c r="A1" s="559" t="s">
        <v>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</row>
    <row r="2" spans="1:31" s="1" customFormat="1" ht="14.25" customHeight="1" thickBot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</row>
    <row r="3" spans="1:31" ht="14.25" customHeight="1" thickBot="1">
      <c r="A3" s="533" t="s">
        <v>1</v>
      </c>
      <c r="B3" s="477"/>
      <c r="C3" s="478"/>
      <c r="D3" s="479"/>
      <c r="E3" s="477" t="s">
        <v>2</v>
      </c>
      <c r="F3" s="479"/>
      <c r="G3" s="477" t="s">
        <v>3</v>
      </c>
      <c r="H3" s="479"/>
      <c r="I3" s="562" t="s">
        <v>74</v>
      </c>
      <c r="J3" s="563"/>
      <c r="K3" s="564"/>
      <c r="L3" s="562" t="s">
        <v>12</v>
      </c>
      <c r="M3" s="563"/>
      <c r="N3" s="564"/>
      <c r="O3" s="562" t="s">
        <v>75</v>
      </c>
      <c r="P3" s="563"/>
      <c r="Q3" s="564"/>
      <c r="R3" s="562" t="s">
        <v>13</v>
      </c>
      <c r="S3" s="563"/>
      <c r="T3" s="564"/>
    </row>
    <row r="4" spans="1:31" ht="14.25" customHeight="1">
      <c r="A4" s="534"/>
      <c r="B4" s="480"/>
      <c r="C4" s="481"/>
      <c r="D4" s="482"/>
      <c r="E4" s="480"/>
      <c r="F4" s="482"/>
      <c r="G4" s="480"/>
      <c r="H4" s="482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556" t="s">
        <v>11</v>
      </c>
      <c r="W4" s="557"/>
      <c r="X4" s="556" t="s">
        <v>12</v>
      </c>
      <c r="Y4" s="557"/>
      <c r="Z4" s="556" t="s">
        <v>13</v>
      </c>
      <c r="AA4" s="557"/>
      <c r="AB4" s="556" t="s">
        <v>14</v>
      </c>
      <c r="AC4" s="557"/>
    </row>
    <row r="5" spans="1:31" ht="14.25" customHeight="1" thickBot="1">
      <c r="A5" s="534"/>
      <c r="B5" s="465"/>
      <c r="C5" s="466"/>
      <c r="D5" s="467"/>
      <c r="E5" s="465"/>
      <c r="F5" s="467"/>
      <c r="G5" s="465"/>
      <c r="H5" s="467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</row>
    <row r="6" spans="1:31" ht="14.25" customHeight="1">
      <c r="A6" s="534"/>
      <c r="B6" s="533" t="s">
        <v>19</v>
      </c>
      <c r="C6" s="541" t="s">
        <v>20</v>
      </c>
      <c r="D6" s="10"/>
      <c r="E6" s="588"/>
      <c r="F6" s="589"/>
      <c r="G6" s="11" t="s">
        <v>21</v>
      </c>
      <c r="H6" s="265">
        <f>[2]АРЭС!$E$6</f>
        <v>4.0000000000000001E-3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  <c r="AE6" s="19" t="s">
        <v>24</v>
      </c>
    </row>
    <row r="7" spans="1:31" ht="14.25" customHeight="1">
      <c r="A7" s="534"/>
      <c r="B7" s="534"/>
      <c r="C7" s="542"/>
      <c r="D7" s="20">
        <v>35</v>
      </c>
      <c r="E7" s="549">
        <v>2</v>
      </c>
      <c r="F7" s="550"/>
      <c r="G7" s="21" t="s">
        <v>25</v>
      </c>
      <c r="H7" s="22">
        <f>[2]АРЭС!$L$6</f>
        <v>0.125</v>
      </c>
      <c r="I7" s="23"/>
      <c r="J7" s="145"/>
      <c r="K7" s="146"/>
      <c r="L7" s="147"/>
      <c r="M7" s="145"/>
      <c r="N7" s="148"/>
      <c r="O7" s="23"/>
      <c r="P7" s="145"/>
      <c r="Q7" s="146"/>
      <c r="R7" s="23"/>
      <c r="S7" s="148"/>
      <c r="T7" s="146"/>
      <c r="U7" s="18"/>
      <c r="V7" s="29"/>
      <c r="W7" s="29"/>
      <c r="X7" s="29"/>
      <c r="Y7" s="29"/>
      <c r="Z7" s="29"/>
      <c r="AA7" s="29"/>
      <c r="AB7" s="29"/>
      <c r="AC7" s="29"/>
    </row>
    <row r="8" spans="1:31" ht="14.25" customHeight="1" thickBot="1">
      <c r="A8" s="534"/>
      <c r="B8" s="534"/>
      <c r="C8" s="542"/>
      <c r="D8" s="30">
        <v>6</v>
      </c>
      <c r="E8" s="551"/>
      <c r="F8" s="552"/>
      <c r="G8" s="31"/>
      <c r="H8" s="32"/>
      <c r="I8" s="33"/>
      <c r="J8" s="233">
        <v>0.78500000000000003</v>
      </c>
      <c r="K8" s="234">
        <v>0.17399999999999999</v>
      </c>
      <c r="L8" s="235"/>
      <c r="M8" s="236">
        <v>0.78500000000000003</v>
      </c>
      <c r="N8" s="234">
        <v>0.17399999999999999</v>
      </c>
      <c r="O8" s="237"/>
      <c r="P8" s="236">
        <v>0.78500000000000003</v>
      </c>
      <c r="Q8" s="234">
        <v>0.17399999999999999</v>
      </c>
      <c r="R8" s="237"/>
      <c r="S8" s="238">
        <v>0.78500000000000003</v>
      </c>
      <c r="T8" s="234">
        <v>0.17399999999999999</v>
      </c>
      <c r="U8" s="18"/>
      <c r="V8" s="40"/>
      <c r="W8" s="41"/>
      <c r="X8" s="40"/>
      <c r="Y8" s="41"/>
      <c r="Z8" s="40"/>
      <c r="AA8" s="41"/>
      <c r="AB8" s="40"/>
      <c r="AC8" s="41"/>
    </row>
    <row r="9" spans="1:31" ht="14.25" customHeight="1" thickBot="1">
      <c r="A9" s="534"/>
      <c r="B9" s="534"/>
      <c r="C9" s="543"/>
      <c r="D9" s="42" t="s">
        <v>26</v>
      </c>
      <c r="E9" s="585"/>
      <c r="F9" s="586"/>
      <c r="G9" s="586"/>
      <c r="H9" s="587"/>
      <c r="I9" s="43"/>
      <c r="J9" s="239"/>
      <c r="K9" s="240"/>
      <c r="L9" s="241"/>
      <c r="M9" s="239"/>
      <c r="N9" s="242"/>
      <c r="O9" s="243"/>
      <c r="P9" s="239"/>
      <c r="Q9" s="240"/>
      <c r="R9" s="243"/>
      <c r="S9" s="242"/>
      <c r="T9" s="240"/>
      <c r="U9" s="49"/>
      <c r="V9" s="50"/>
      <c r="W9" s="50"/>
      <c r="X9" s="50"/>
      <c r="Y9" s="50"/>
      <c r="Z9" s="50"/>
      <c r="AA9" s="50"/>
      <c r="AB9" s="50"/>
      <c r="AC9" s="50"/>
    </row>
    <row r="10" spans="1:31" ht="14.25" customHeight="1">
      <c r="A10" s="534"/>
      <c r="B10" s="534"/>
      <c r="C10" s="541" t="s">
        <v>27</v>
      </c>
      <c r="D10" s="51"/>
      <c r="E10" s="583"/>
      <c r="F10" s="584"/>
      <c r="G10" s="52" t="s">
        <v>21</v>
      </c>
      <c r="H10" s="265">
        <f>[2]АРЭС!$E$7</f>
        <v>4.0000000000000001E-3</v>
      </c>
      <c r="I10" s="53"/>
      <c r="J10" s="14"/>
      <c r="K10" s="15"/>
      <c r="L10" s="16"/>
      <c r="M10" s="14"/>
      <c r="N10" s="17"/>
      <c r="O10" s="13"/>
      <c r="P10" s="14"/>
      <c r="Q10" s="15"/>
      <c r="R10" s="13"/>
      <c r="S10" s="17"/>
      <c r="T10" s="15"/>
    </row>
    <row r="11" spans="1:31" ht="14.25" customHeight="1">
      <c r="A11" s="534"/>
      <c r="B11" s="534"/>
      <c r="C11" s="542"/>
      <c r="D11" s="20">
        <v>35</v>
      </c>
      <c r="E11" s="549">
        <v>2</v>
      </c>
      <c r="F11" s="550"/>
      <c r="G11" s="21" t="s">
        <v>25</v>
      </c>
      <c r="H11" s="22">
        <f>[2]АРЭС!$L$7</f>
        <v>0.125</v>
      </c>
      <c r="I11" s="59"/>
      <c r="J11" s="145"/>
      <c r="K11" s="146"/>
      <c r="L11" s="147"/>
      <c r="M11" s="145"/>
      <c r="N11" s="148"/>
      <c r="O11" s="23"/>
      <c r="P11" s="145"/>
      <c r="Q11" s="146"/>
      <c r="R11" s="23"/>
      <c r="S11" s="148"/>
      <c r="T11" s="146"/>
      <c r="U11" s="18"/>
      <c r="V11" s="29"/>
      <c r="W11" s="29"/>
      <c r="X11" s="29"/>
      <c r="Y11" s="29"/>
      <c r="Z11" s="29"/>
      <c r="AA11" s="29"/>
      <c r="AB11" s="29"/>
      <c r="AC11" s="29"/>
    </row>
    <row r="12" spans="1:31" ht="14.25" customHeight="1" thickBot="1">
      <c r="A12" s="534"/>
      <c r="B12" s="534"/>
      <c r="C12" s="542"/>
      <c r="D12" s="30">
        <v>6</v>
      </c>
      <c r="E12" s="578"/>
      <c r="F12" s="579"/>
      <c r="G12" s="60"/>
      <c r="H12" s="61"/>
      <c r="I12" s="33"/>
      <c r="J12" s="236">
        <v>0.6</v>
      </c>
      <c r="K12" s="234">
        <v>0.11600000000000001</v>
      </c>
      <c r="L12" s="235"/>
      <c r="M12" s="236">
        <v>0.6</v>
      </c>
      <c r="N12" s="234">
        <v>0.11600000000000001</v>
      </c>
      <c r="O12" s="237"/>
      <c r="P12" s="236">
        <v>0.57999999999999996</v>
      </c>
      <c r="Q12" s="234">
        <v>0.11600000000000001</v>
      </c>
      <c r="R12" s="237"/>
      <c r="S12" s="238">
        <v>0.57999999999999996</v>
      </c>
      <c r="T12" s="234">
        <v>0.08</v>
      </c>
      <c r="U12" s="18"/>
      <c r="V12" s="40"/>
      <c r="W12" s="41"/>
      <c r="X12" s="40"/>
      <c r="Y12" s="41"/>
      <c r="Z12" s="40"/>
      <c r="AA12" s="41"/>
      <c r="AB12" s="40"/>
      <c r="AC12" s="41"/>
    </row>
    <row r="13" spans="1:31" ht="14.25" customHeight="1" thickBot="1">
      <c r="A13" s="534"/>
      <c r="B13" s="534"/>
      <c r="C13" s="543"/>
      <c r="D13" s="42" t="s">
        <v>26</v>
      </c>
      <c r="E13" s="585"/>
      <c r="F13" s="586"/>
      <c r="G13" s="586"/>
      <c r="H13" s="587"/>
      <c r="I13" s="43"/>
      <c r="J13" s="62"/>
      <c r="K13" s="63"/>
      <c r="L13" s="64"/>
      <c r="M13" s="62"/>
      <c r="N13" s="65"/>
      <c r="O13" s="43"/>
      <c r="P13" s="62"/>
      <c r="Q13" s="63"/>
      <c r="R13" s="43"/>
      <c r="S13" s="65"/>
      <c r="T13" s="63"/>
    </row>
    <row r="14" spans="1:31" ht="14.25" customHeight="1">
      <c r="A14" s="534"/>
      <c r="B14" s="534"/>
      <c r="C14" s="541" t="s">
        <v>28</v>
      </c>
      <c r="D14" s="51"/>
      <c r="E14" s="535"/>
      <c r="F14" s="538"/>
      <c r="G14" s="11" t="s">
        <v>21</v>
      </c>
      <c r="H14" s="66"/>
      <c r="I14" s="67"/>
      <c r="J14" s="68"/>
      <c r="K14" s="69"/>
      <c r="L14" s="70"/>
      <c r="M14" s="68"/>
      <c r="N14" s="71"/>
      <c r="O14" s="67"/>
      <c r="P14" s="68"/>
      <c r="Q14" s="69"/>
      <c r="R14" s="67"/>
      <c r="S14" s="72"/>
      <c r="T14" s="69"/>
    </row>
    <row r="15" spans="1:31" ht="14.25" customHeight="1">
      <c r="A15" s="534"/>
      <c r="B15" s="534"/>
      <c r="C15" s="542"/>
      <c r="D15" s="20"/>
      <c r="E15" s="518"/>
      <c r="F15" s="519"/>
      <c r="G15" s="73" t="s">
        <v>25</v>
      </c>
      <c r="H15" s="74"/>
      <c r="I15" s="75"/>
      <c r="J15" s="76"/>
      <c r="K15" s="77"/>
      <c r="L15" s="78"/>
      <c r="M15" s="76"/>
      <c r="N15" s="79"/>
      <c r="O15" s="75"/>
      <c r="P15" s="76"/>
      <c r="Q15" s="80"/>
      <c r="R15" s="75"/>
      <c r="S15" s="79"/>
      <c r="T15" s="77"/>
    </row>
    <row r="16" spans="1:31" ht="14.25" customHeight="1" thickBot="1">
      <c r="A16" s="534"/>
      <c r="B16" s="534"/>
      <c r="C16" s="542"/>
      <c r="D16" s="30"/>
      <c r="E16" s="526"/>
      <c r="F16" s="528"/>
      <c r="G16" s="60"/>
      <c r="H16" s="61"/>
      <c r="I16" s="81"/>
      <c r="J16" s="82"/>
      <c r="K16" s="83"/>
      <c r="L16" s="84"/>
      <c r="M16" s="82"/>
      <c r="N16" s="85"/>
      <c r="O16" s="81"/>
      <c r="P16" s="82"/>
      <c r="Q16" s="83"/>
      <c r="R16" s="81"/>
      <c r="S16" s="85"/>
      <c r="T16" s="83"/>
    </row>
    <row r="17" spans="1:20" ht="14.25" customHeight="1" thickBot="1">
      <c r="A17" s="534"/>
      <c r="B17" s="534"/>
      <c r="C17" s="543"/>
      <c r="D17" s="42" t="s">
        <v>26</v>
      </c>
      <c r="E17" s="471"/>
      <c r="F17" s="472"/>
      <c r="G17" s="472"/>
      <c r="H17" s="473"/>
      <c r="I17" s="86"/>
      <c r="J17" s="87"/>
      <c r="K17" s="88"/>
      <c r="L17" s="89"/>
      <c r="M17" s="87"/>
      <c r="N17" s="90"/>
      <c r="O17" s="86"/>
      <c r="P17" s="87"/>
      <c r="Q17" s="88"/>
      <c r="R17" s="86"/>
      <c r="S17" s="90"/>
      <c r="T17" s="88"/>
    </row>
    <row r="18" spans="1:20" ht="14.25" customHeight="1">
      <c r="A18" s="534"/>
      <c r="B18" s="534"/>
      <c r="C18" s="541" t="s">
        <v>28</v>
      </c>
      <c r="D18" s="51"/>
      <c r="E18" s="535"/>
      <c r="F18" s="538"/>
      <c r="G18" s="11" t="s">
        <v>21</v>
      </c>
      <c r="H18" s="66"/>
      <c r="I18" s="67"/>
      <c r="J18" s="68"/>
      <c r="K18" s="69"/>
      <c r="L18" s="70"/>
      <c r="M18" s="68"/>
      <c r="N18" s="72"/>
      <c r="O18" s="67"/>
      <c r="P18" s="68"/>
      <c r="Q18" s="69"/>
      <c r="R18" s="67"/>
      <c r="S18" s="72"/>
      <c r="T18" s="69"/>
    </row>
    <row r="19" spans="1:20" ht="14.25" customHeight="1">
      <c r="A19" s="534"/>
      <c r="B19" s="534"/>
      <c r="C19" s="542"/>
      <c r="D19" s="20"/>
      <c r="E19" s="518"/>
      <c r="F19" s="519"/>
      <c r="G19" s="73" t="s">
        <v>25</v>
      </c>
      <c r="H19" s="74"/>
      <c r="I19" s="75"/>
      <c r="J19" s="76"/>
      <c r="K19" s="77"/>
      <c r="L19" s="78"/>
      <c r="M19" s="76"/>
      <c r="N19" s="79"/>
      <c r="O19" s="75"/>
      <c r="P19" s="76"/>
      <c r="Q19" s="77"/>
      <c r="R19" s="75"/>
      <c r="S19" s="79"/>
      <c r="T19" s="77"/>
    </row>
    <row r="20" spans="1:20" ht="14.25" customHeight="1" thickBot="1">
      <c r="A20" s="534"/>
      <c r="B20" s="534"/>
      <c r="C20" s="542"/>
      <c r="D20" s="30"/>
      <c r="E20" s="526"/>
      <c r="F20" s="528"/>
      <c r="G20" s="60"/>
      <c r="H20" s="61"/>
      <c r="I20" s="81"/>
      <c r="J20" s="82"/>
      <c r="K20" s="83"/>
      <c r="L20" s="84"/>
      <c r="M20" s="82"/>
      <c r="N20" s="85"/>
      <c r="O20" s="81"/>
      <c r="P20" s="82"/>
      <c r="Q20" s="83"/>
      <c r="R20" s="81"/>
      <c r="S20" s="85"/>
      <c r="T20" s="83"/>
    </row>
    <row r="21" spans="1:20" ht="14.25" customHeight="1" thickBot="1">
      <c r="A21" s="534"/>
      <c r="B21" s="534"/>
      <c r="C21" s="543"/>
      <c r="D21" s="42" t="s">
        <v>26</v>
      </c>
      <c r="E21" s="471"/>
      <c r="F21" s="472"/>
      <c r="G21" s="472"/>
      <c r="H21" s="473"/>
      <c r="I21" s="86"/>
      <c r="J21" s="87"/>
      <c r="K21" s="88"/>
      <c r="L21" s="89"/>
      <c r="M21" s="87"/>
      <c r="N21" s="90"/>
      <c r="O21" s="86"/>
      <c r="P21" s="87"/>
      <c r="Q21" s="88"/>
      <c r="R21" s="86"/>
      <c r="S21" s="90"/>
      <c r="T21" s="88"/>
    </row>
    <row r="22" spans="1:20" ht="14.25" customHeight="1">
      <c r="A22" s="534"/>
      <c r="B22" s="534"/>
      <c r="C22" s="544" t="s">
        <v>29</v>
      </c>
      <c r="D22" s="96" t="s">
        <v>30</v>
      </c>
      <c r="E22" s="97"/>
      <c r="F22" s="66"/>
      <c r="G22" s="98"/>
      <c r="H22" s="66"/>
      <c r="I22" s="67"/>
      <c r="J22" s="68"/>
      <c r="K22" s="69"/>
      <c r="L22" s="70"/>
      <c r="M22" s="68"/>
      <c r="N22" s="72"/>
      <c r="O22" s="67"/>
      <c r="P22" s="68"/>
      <c r="Q22" s="69"/>
      <c r="R22" s="67"/>
      <c r="S22" s="72"/>
      <c r="T22" s="69"/>
    </row>
    <row r="23" spans="1:20" ht="14.25" customHeight="1">
      <c r="A23" s="534"/>
      <c r="B23" s="534"/>
      <c r="C23" s="545"/>
      <c r="D23" s="104" t="s">
        <v>31</v>
      </c>
      <c r="E23" s="105"/>
      <c r="F23" s="74"/>
      <c r="G23" s="106"/>
      <c r="H23" s="74"/>
      <c r="I23" s="249"/>
      <c r="J23" s="250"/>
      <c r="K23" s="251"/>
      <c r="L23" s="252"/>
      <c r="M23" s="250"/>
      <c r="N23" s="253"/>
      <c r="O23" s="249"/>
      <c r="P23" s="250"/>
      <c r="Q23" s="251"/>
      <c r="R23" s="249"/>
      <c r="S23" s="253"/>
      <c r="T23" s="251"/>
    </row>
    <row r="24" spans="1:20" ht="14.25" customHeight="1" thickBot="1">
      <c r="A24" s="534"/>
      <c r="B24" s="558"/>
      <c r="C24" s="546"/>
      <c r="D24" s="112" t="s">
        <v>32</v>
      </c>
      <c r="E24" s="113"/>
      <c r="F24" s="61"/>
      <c r="G24" s="60"/>
      <c r="H24" s="61"/>
      <c r="I24" s="266"/>
      <c r="J24" s="267">
        <f>J8+J12</f>
        <v>1.385</v>
      </c>
      <c r="K24" s="267">
        <f>K8+K12</f>
        <v>0.28999999999999998</v>
      </c>
      <c r="L24" s="268"/>
      <c r="M24" s="123">
        <f>M8+M12</f>
        <v>1.385</v>
      </c>
      <c r="N24" s="123">
        <f>N8+N12</f>
        <v>0.28999999999999998</v>
      </c>
      <c r="O24" s="122"/>
      <c r="P24" s="123">
        <f>P8+P12</f>
        <v>1.365</v>
      </c>
      <c r="Q24" s="123">
        <f>Q8+Q12</f>
        <v>0.28999999999999998</v>
      </c>
      <c r="R24" s="122"/>
      <c r="S24" s="124">
        <f>S8+S12</f>
        <v>1.365</v>
      </c>
      <c r="T24" s="123">
        <f>T8+T12</f>
        <v>0.254</v>
      </c>
    </row>
    <row r="25" spans="1:20" ht="14.25" customHeight="1">
      <c r="A25" s="534"/>
      <c r="B25" s="533" t="s">
        <v>33</v>
      </c>
      <c r="C25" s="477" t="s">
        <v>34</v>
      </c>
      <c r="D25" s="479"/>
      <c r="E25" s="535" t="s">
        <v>35</v>
      </c>
      <c r="F25" s="536"/>
      <c r="G25" s="537" t="s">
        <v>36</v>
      </c>
      <c r="H25" s="538"/>
      <c r="I25" s="254"/>
      <c r="J25" s="255"/>
      <c r="K25" s="256"/>
      <c r="L25" s="254"/>
      <c r="M25" s="255"/>
      <c r="N25" s="256"/>
      <c r="O25" s="254"/>
      <c r="P25" s="255"/>
      <c r="Q25" s="256"/>
      <c r="R25" s="254"/>
      <c r="S25" s="255"/>
      <c r="T25" s="256"/>
    </row>
    <row r="26" spans="1:20" ht="14.25" customHeight="1" thickBot="1">
      <c r="A26" s="534"/>
      <c r="B26" s="534"/>
      <c r="C26" s="465"/>
      <c r="D26" s="467"/>
      <c r="E26" s="122" t="s">
        <v>37</v>
      </c>
      <c r="F26" s="123" t="s">
        <v>38</v>
      </c>
      <c r="G26" s="123" t="s">
        <v>37</v>
      </c>
      <c r="H26" s="124" t="s">
        <v>38</v>
      </c>
      <c r="I26" s="257"/>
      <c r="J26" s="258"/>
      <c r="K26" s="259"/>
      <c r="L26" s="257"/>
      <c r="M26" s="258"/>
      <c r="N26" s="259"/>
      <c r="O26" s="257"/>
      <c r="P26" s="258"/>
      <c r="Q26" s="259"/>
      <c r="R26" s="257"/>
      <c r="S26" s="258"/>
      <c r="T26" s="259"/>
    </row>
    <row r="27" spans="1:20" ht="14.25" customHeight="1">
      <c r="A27" s="534"/>
      <c r="B27" s="534"/>
      <c r="C27" s="539" t="s">
        <v>39</v>
      </c>
      <c r="D27" s="540"/>
      <c r="E27" s="128"/>
      <c r="F27" s="129"/>
      <c r="G27" s="129"/>
      <c r="H27" s="130"/>
      <c r="I27" s="131">
        <v>25</v>
      </c>
      <c r="J27" s="132"/>
      <c r="K27" s="133"/>
      <c r="L27" s="134">
        <v>25</v>
      </c>
      <c r="M27" s="132"/>
      <c r="N27" s="135"/>
      <c r="O27" s="131">
        <v>25</v>
      </c>
      <c r="P27" s="132"/>
      <c r="Q27" s="133"/>
      <c r="R27" s="131">
        <v>25</v>
      </c>
      <c r="S27" s="260"/>
      <c r="T27" s="261"/>
    </row>
    <row r="28" spans="1:20" ht="14.25" customHeight="1">
      <c r="A28" s="534"/>
      <c r="B28" s="534"/>
      <c r="C28" s="529" t="s">
        <v>40</v>
      </c>
      <c r="D28" s="530"/>
      <c r="E28" s="136"/>
      <c r="F28" s="137"/>
      <c r="G28" s="137"/>
      <c r="H28" s="138"/>
      <c r="I28" s="59"/>
      <c r="J28" s="269"/>
      <c r="K28" s="270"/>
      <c r="L28" s="271"/>
      <c r="M28" s="269"/>
      <c r="N28" s="272"/>
      <c r="O28" s="273"/>
      <c r="P28" s="269"/>
      <c r="Q28" s="270"/>
      <c r="R28" s="273"/>
      <c r="S28" s="272"/>
      <c r="T28" s="144"/>
    </row>
    <row r="29" spans="1:20" s="149" customFormat="1" ht="14.25" customHeight="1">
      <c r="A29" s="534"/>
      <c r="B29" s="534"/>
      <c r="C29" s="529" t="s">
        <v>41</v>
      </c>
      <c r="D29" s="530"/>
      <c r="E29" s="136"/>
      <c r="F29" s="137"/>
      <c r="G29" s="137"/>
      <c r="H29" s="138"/>
      <c r="I29" s="23"/>
      <c r="J29" s="145">
        <v>9.1999999999999998E-2</v>
      </c>
      <c r="K29" s="146"/>
      <c r="L29" s="147"/>
      <c r="M29" s="145">
        <v>9.1999999999999998E-2</v>
      </c>
      <c r="N29" s="148"/>
      <c r="O29" s="23"/>
      <c r="P29" s="145">
        <v>9.1999999999999998E-2</v>
      </c>
      <c r="Q29" s="146"/>
      <c r="R29" s="23"/>
      <c r="S29" s="145">
        <v>9.1999999999999998E-2</v>
      </c>
      <c r="T29" s="146"/>
    </row>
    <row r="30" spans="1:20" s="149" customFormat="1" ht="14.25" customHeight="1">
      <c r="A30" s="534"/>
      <c r="B30" s="534"/>
      <c r="C30" s="529" t="s">
        <v>42</v>
      </c>
      <c r="D30" s="530"/>
      <c r="E30" s="136"/>
      <c r="F30" s="137"/>
      <c r="G30" s="137"/>
      <c r="H30" s="138"/>
      <c r="I30" s="23"/>
      <c r="J30" s="145">
        <v>3.1E-2</v>
      </c>
      <c r="K30" s="146"/>
      <c r="L30" s="147"/>
      <c r="M30" s="145">
        <v>3.1E-2</v>
      </c>
      <c r="N30" s="148"/>
      <c r="O30" s="23"/>
      <c r="P30" s="145">
        <v>3.1E-2</v>
      </c>
      <c r="Q30" s="146"/>
      <c r="R30" s="23"/>
      <c r="S30" s="145">
        <v>3.1E-2</v>
      </c>
      <c r="T30" s="146"/>
    </row>
    <row r="31" spans="1:20" s="149" customFormat="1" ht="14.25" customHeight="1">
      <c r="A31" s="534"/>
      <c r="B31" s="534"/>
      <c r="C31" s="529" t="s">
        <v>43</v>
      </c>
      <c r="D31" s="530"/>
      <c r="E31" s="136"/>
      <c r="F31" s="137"/>
      <c r="G31" s="137"/>
      <c r="H31" s="138"/>
      <c r="I31" s="23"/>
      <c r="J31" s="23">
        <v>1.9E-2</v>
      </c>
      <c r="K31" s="146"/>
      <c r="L31" s="147"/>
      <c r="M31" s="147">
        <v>2.1000000000000001E-2</v>
      </c>
      <c r="N31" s="148"/>
      <c r="O31" s="23"/>
      <c r="P31" s="23">
        <v>1.9E-2</v>
      </c>
      <c r="Q31" s="146"/>
      <c r="R31" s="23"/>
      <c r="S31" s="148">
        <v>1.9E-2</v>
      </c>
      <c r="T31" s="146"/>
    </row>
    <row r="32" spans="1:20" s="149" customFormat="1" ht="14.25" customHeight="1">
      <c r="A32" s="534"/>
      <c r="B32" s="534"/>
      <c r="C32" s="529" t="s">
        <v>44</v>
      </c>
      <c r="D32" s="530"/>
      <c r="E32" s="136"/>
      <c r="F32" s="137"/>
      <c r="G32" s="137"/>
      <c r="H32" s="138"/>
      <c r="I32" s="23"/>
      <c r="J32" s="145">
        <v>0.64</v>
      </c>
      <c r="K32" s="146"/>
      <c r="L32" s="147"/>
      <c r="M32" s="147">
        <v>0.64</v>
      </c>
      <c r="N32" s="148"/>
      <c r="O32" s="23"/>
      <c r="P32" s="145">
        <v>0.64</v>
      </c>
      <c r="Q32" s="146"/>
      <c r="R32" s="23"/>
      <c r="S32" s="23">
        <v>0.64</v>
      </c>
      <c r="T32" s="146"/>
    </row>
    <row r="33" spans="1:20" s="149" customFormat="1" ht="14.25" customHeight="1">
      <c r="A33" s="534"/>
      <c r="B33" s="534"/>
      <c r="C33" s="529" t="s">
        <v>45</v>
      </c>
      <c r="D33" s="530"/>
      <c r="E33" s="136"/>
      <c r="F33" s="137"/>
      <c r="G33" s="145"/>
      <c r="H33" s="138"/>
      <c r="I33" s="23"/>
      <c r="J33" s="23">
        <v>0.57599999999999996</v>
      </c>
      <c r="K33" s="146"/>
      <c r="L33" s="147"/>
      <c r="M33" s="147">
        <v>0.58799999999999997</v>
      </c>
      <c r="N33" s="148"/>
      <c r="O33" s="23"/>
      <c r="P33" s="23">
        <v>0.56399999999999995</v>
      </c>
      <c r="Q33" s="146"/>
      <c r="R33" s="23"/>
      <c r="S33" s="148">
        <v>0.56399999999999995</v>
      </c>
      <c r="T33" s="146"/>
    </row>
    <row r="34" spans="1:20" s="149" customFormat="1" ht="14.25" customHeight="1">
      <c r="A34" s="534"/>
      <c r="B34" s="534"/>
      <c r="C34" s="529" t="s">
        <v>46</v>
      </c>
      <c r="D34" s="530"/>
      <c r="E34" s="136"/>
      <c r="F34" s="137"/>
      <c r="G34" s="137"/>
      <c r="H34" s="138"/>
      <c r="I34" s="23"/>
      <c r="J34" s="23">
        <v>0</v>
      </c>
      <c r="K34" s="146"/>
      <c r="L34" s="147"/>
      <c r="M34" s="147">
        <v>0</v>
      </c>
      <c r="N34" s="148"/>
      <c r="O34" s="23"/>
      <c r="P34" s="23">
        <v>0</v>
      </c>
      <c r="Q34" s="146"/>
      <c r="R34" s="23"/>
      <c r="S34" s="148">
        <v>0</v>
      </c>
      <c r="T34" s="146"/>
    </row>
    <row r="35" spans="1:20" ht="14.25" customHeight="1">
      <c r="A35" s="534"/>
      <c r="B35" s="534"/>
      <c r="C35" s="529" t="s">
        <v>47</v>
      </c>
      <c r="D35" s="530"/>
      <c r="E35" s="136"/>
      <c r="F35" s="137"/>
      <c r="G35" s="137"/>
      <c r="H35" s="138"/>
      <c r="I35" s="59"/>
      <c r="J35" s="262"/>
      <c r="K35" s="144"/>
      <c r="L35" s="263"/>
      <c r="M35" s="262"/>
      <c r="N35" s="264"/>
      <c r="O35" s="59"/>
      <c r="P35" s="262"/>
      <c r="Q35" s="144"/>
      <c r="R35" s="59"/>
      <c r="S35" s="264"/>
      <c r="T35" s="144"/>
    </row>
    <row r="36" spans="1:20" ht="14.25" customHeight="1">
      <c r="A36" s="534"/>
      <c r="B36" s="534"/>
      <c r="C36" s="581" t="s">
        <v>48</v>
      </c>
      <c r="D36" s="582"/>
      <c r="E36" s="136"/>
      <c r="F36" s="137"/>
      <c r="G36" s="137"/>
      <c r="H36" s="138"/>
      <c r="I36" s="23"/>
      <c r="J36" s="145"/>
      <c r="K36" s="146"/>
      <c r="L36" s="147"/>
      <c r="M36" s="145"/>
      <c r="N36" s="148"/>
      <c r="O36" s="23"/>
      <c r="P36" s="145"/>
      <c r="Q36" s="146"/>
      <c r="R36" s="23"/>
      <c r="S36" s="148"/>
      <c r="T36" s="146"/>
    </row>
    <row r="37" spans="1:20" ht="14.25" customHeight="1">
      <c r="A37" s="534"/>
      <c r="B37" s="534"/>
      <c r="C37" s="581" t="s">
        <v>49</v>
      </c>
      <c r="D37" s="582"/>
      <c r="E37" s="136"/>
      <c r="F37" s="137"/>
      <c r="G37" s="137"/>
      <c r="H37" s="138"/>
      <c r="I37" s="23"/>
      <c r="J37" s="145"/>
      <c r="K37" s="146"/>
      <c r="L37" s="147"/>
      <c r="M37" s="145"/>
      <c r="N37" s="148"/>
      <c r="O37" s="23"/>
      <c r="P37" s="145"/>
      <c r="Q37" s="146"/>
      <c r="R37" s="23"/>
      <c r="S37" s="148"/>
      <c r="T37" s="146"/>
    </row>
    <row r="38" spans="1:20" ht="14.25" customHeight="1">
      <c r="A38" s="534"/>
      <c r="B38" s="534"/>
      <c r="C38" s="531"/>
      <c r="D38" s="532"/>
      <c r="E38" s="150"/>
      <c r="F38" s="151"/>
      <c r="G38" s="151"/>
      <c r="H38" s="152"/>
      <c r="I38" s="153"/>
      <c r="J38" s="154"/>
      <c r="K38" s="155"/>
      <c r="L38" s="156"/>
      <c r="M38" s="154"/>
      <c r="N38" s="157"/>
      <c r="O38" s="153"/>
      <c r="P38" s="154"/>
      <c r="Q38" s="155"/>
      <c r="R38" s="153"/>
      <c r="S38" s="157"/>
      <c r="T38" s="155"/>
    </row>
    <row r="39" spans="1:20" ht="14.25" customHeight="1">
      <c r="A39" s="534"/>
      <c r="B39" s="534"/>
      <c r="C39" s="518"/>
      <c r="D39" s="519"/>
      <c r="E39" s="150"/>
      <c r="F39" s="151"/>
      <c r="G39" s="151"/>
      <c r="H39" s="152"/>
      <c r="I39" s="153"/>
      <c r="J39" s="154"/>
      <c r="K39" s="155"/>
      <c r="L39" s="156"/>
      <c r="M39" s="154"/>
      <c r="N39" s="157"/>
      <c r="O39" s="153"/>
      <c r="P39" s="154"/>
      <c r="Q39" s="155"/>
      <c r="R39" s="153"/>
      <c r="S39" s="157"/>
      <c r="T39" s="155"/>
    </row>
    <row r="40" spans="1:20" ht="14.25" customHeight="1">
      <c r="A40" s="534"/>
      <c r="B40" s="534"/>
      <c r="C40" s="518"/>
      <c r="D40" s="519"/>
      <c r="E40" s="150"/>
      <c r="F40" s="151"/>
      <c r="G40" s="151"/>
      <c r="H40" s="152"/>
      <c r="I40" s="153"/>
      <c r="J40" s="154"/>
      <c r="K40" s="155"/>
      <c r="L40" s="156"/>
      <c r="M40" s="154"/>
      <c r="N40" s="157"/>
      <c r="O40" s="153"/>
      <c r="P40" s="154"/>
      <c r="Q40" s="155"/>
      <c r="R40" s="153"/>
      <c r="S40" s="157"/>
      <c r="T40" s="155"/>
    </row>
    <row r="41" spans="1:20" ht="14.25" customHeight="1">
      <c r="A41" s="534"/>
      <c r="B41" s="534"/>
      <c r="C41" s="518"/>
      <c r="D41" s="519"/>
      <c r="E41" s="150"/>
      <c r="F41" s="151"/>
      <c r="G41" s="151"/>
      <c r="H41" s="152"/>
      <c r="I41" s="153"/>
      <c r="J41" s="154"/>
      <c r="K41" s="155"/>
      <c r="L41" s="156"/>
      <c r="M41" s="154"/>
      <c r="N41" s="157"/>
      <c r="O41" s="153"/>
      <c r="P41" s="154"/>
      <c r="Q41" s="155"/>
      <c r="R41" s="153"/>
      <c r="S41" s="157"/>
      <c r="T41" s="155"/>
    </row>
    <row r="42" spans="1:20" ht="14.25" customHeight="1">
      <c r="A42" s="534"/>
      <c r="B42" s="534"/>
      <c r="C42" s="518"/>
      <c r="D42" s="519"/>
      <c r="E42" s="150"/>
      <c r="F42" s="151"/>
      <c r="G42" s="151"/>
      <c r="H42" s="152"/>
      <c r="I42" s="153"/>
      <c r="J42" s="154"/>
      <c r="K42" s="155"/>
      <c r="L42" s="156"/>
      <c r="M42" s="154"/>
      <c r="N42" s="157"/>
      <c r="O42" s="153"/>
      <c r="P42" s="154"/>
      <c r="Q42" s="155"/>
      <c r="R42" s="153"/>
      <c r="S42" s="157"/>
      <c r="T42" s="155"/>
    </row>
    <row r="43" spans="1:20" ht="14.25" customHeight="1">
      <c r="A43" s="534"/>
      <c r="B43" s="534"/>
      <c r="C43" s="518"/>
      <c r="D43" s="519"/>
      <c r="E43" s="150"/>
      <c r="F43" s="151"/>
      <c r="G43" s="151"/>
      <c r="H43" s="152"/>
      <c r="I43" s="153"/>
      <c r="J43" s="154"/>
      <c r="K43" s="155"/>
      <c r="L43" s="156"/>
      <c r="M43" s="154"/>
      <c r="N43" s="157"/>
      <c r="O43" s="153"/>
      <c r="P43" s="154"/>
      <c r="Q43" s="155"/>
      <c r="R43" s="153"/>
      <c r="S43" s="157"/>
      <c r="T43" s="155"/>
    </row>
    <row r="44" spans="1:20" ht="14.25" customHeight="1">
      <c r="A44" s="534"/>
      <c r="B44" s="534"/>
      <c r="C44" s="518"/>
      <c r="D44" s="519"/>
      <c r="E44" s="150"/>
      <c r="F44" s="151"/>
      <c r="G44" s="151"/>
      <c r="H44" s="152"/>
      <c r="I44" s="153"/>
      <c r="J44" s="154"/>
      <c r="K44" s="155"/>
      <c r="L44" s="156"/>
      <c r="M44" s="154"/>
      <c r="N44" s="157"/>
      <c r="O44" s="153"/>
      <c r="P44" s="154"/>
      <c r="Q44" s="155"/>
      <c r="R44" s="153"/>
      <c r="S44" s="157"/>
      <c r="T44" s="155"/>
    </row>
    <row r="45" spans="1:20" ht="14.25" customHeight="1">
      <c r="A45" s="534"/>
      <c r="B45" s="534"/>
      <c r="C45" s="518"/>
      <c r="D45" s="519"/>
      <c r="E45" s="150"/>
      <c r="F45" s="151"/>
      <c r="G45" s="151"/>
      <c r="H45" s="152"/>
      <c r="I45" s="153"/>
      <c r="J45" s="154"/>
      <c r="K45" s="155"/>
      <c r="L45" s="156"/>
      <c r="M45" s="154"/>
      <c r="N45" s="157"/>
      <c r="O45" s="153"/>
      <c r="P45" s="154"/>
      <c r="Q45" s="155"/>
      <c r="R45" s="153"/>
      <c r="S45" s="157"/>
      <c r="T45" s="155"/>
    </row>
    <row r="46" spans="1:20" ht="14.25" customHeight="1">
      <c r="A46" s="534"/>
      <c r="B46" s="534"/>
      <c r="C46" s="518"/>
      <c r="D46" s="519"/>
      <c r="E46" s="150"/>
      <c r="F46" s="151"/>
      <c r="G46" s="151"/>
      <c r="H46" s="152"/>
      <c r="I46" s="153"/>
      <c r="J46" s="154"/>
      <c r="K46" s="155"/>
      <c r="L46" s="156"/>
      <c r="M46" s="154"/>
      <c r="N46" s="157"/>
      <c r="O46" s="153"/>
      <c r="P46" s="154"/>
      <c r="Q46" s="155"/>
      <c r="R46" s="153"/>
      <c r="S46" s="157"/>
      <c r="T46" s="155"/>
    </row>
    <row r="47" spans="1:20" ht="14.25" customHeight="1">
      <c r="A47" s="534"/>
      <c r="B47" s="534"/>
      <c r="C47" s="518"/>
      <c r="D47" s="519"/>
      <c r="E47" s="150"/>
      <c r="F47" s="151"/>
      <c r="G47" s="151"/>
      <c r="H47" s="152"/>
      <c r="I47" s="153"/>
      <c r="J47" s="154"/>
      <c r="K47" s="155"/>
      <c r="L47" s="156"/>
      <c r="M47" s="154"/>
      <c r="N47" s="157"/>
      <c r="O47" s="153"/>
      <c r="P47" s="154"/>
      <c r="Q47" s="155"/>
      <c r="R47" s="153"/>
      <c r="S47" s="157"/>
      <c r="T47" s="155"/>
    </row>
    <row r="48" spans="1:20" ht="14.25" customHeight="1">
      <c r="A48" s="534"/>
      <c r="B48" s="534"/>
      <c r="C48" s="518"/>
      <c r="D48" s="519"/>
      <c r="E48" s="150"/>
      <c r="F48" s="151"/>
      <c r="G48" s="151"/>
      <c r="H48" s="152"/>
      <c r="I48" s="153"/>
      <c r="J48" s="154"/>
      <c r="K48" s="155"/>
      <c r="L48" s="156"/>
      <c r="M48" s="154"/>
      <c r="N48" s="157"/>
      <c r="O48" s="153"/>
      <c r="P48" s="154"/>
      <c r="Q48" s="155"/>
      <c r="R48" s="153"/>
      <c r="S48" s="157"/>
      <c r="T48" s="155"/>
    </row>
    <row r="49" spans="1:23" ht="14.25" customHeight="1">
      <c r="A49" s="534"/>
      <c r="B49" s="534"/>
      <c r="C49" s="518"/>
      <c r="D49" s="519"/>
      <c r="E49" s="150"/>
      <c r="F49" s="151"/>
      <c r="G49" s="151"/>
      <c r="H49" s="152"/>
      <c r="I49" s="153"/>
      <c r="J49" s="154"/>
      <c r="K49" s="155"/>
      <c r="L49" s="156"/>
      <c r="M49" s="154"/>
      <c r="N49" s="157"/>
      <c r="O49" s="153"/>
      <c r="P49" s="154"/>
      <c r="Q49" s="155"/>
      <c r="R49" s="153"/>
      <c r="S49" s="157"/>
      <c r="T49" s="155"/>
    </row>
    <row r="50" spans="1:23" ht="14.25" customHeight="1">
      <c r="A50" s="534"/>
      <c r="B50" s="534"/>
      <c r="C50" s="518"/>
      <c r="D50" s="519"/>
      <c r="E50" s="150"/>
      <c r="F50" s="151"/>
      <c r="G50" s="151"/>
      <c r="H50" s="152"/>
      <c r="I50" s="153"/>
      <c r="J50" s="154"/>
      <c r="K50" s="155"/>
      <c r="L50" s="156"/>
      <c r="M50" s="154"/>
      <c r="N50" s="157"/>
      <c r="O50" s="153"/>
      <c r="P50" s="154"/>
      <c r="Q50" s="155"/>
      <c r="R50" s="153"/>
      <c r="S50" s="157"/>
      <c r="T50" s="155"/>
    </row>
    <row r="51" spans="1:23" ht="14.25" customHeight="1">
      <c r="A51" s="534"/>
      <c r="B51" s="534"/>
      <c r="C51" s="518"/>
      <c r="D51" s="519"/>
      <c r="E51" s="150"/>
      <c r="F51" s="151"/>
      <c r="G51" s="151"/>
      <c r="H51" s="152"/>
      <c r="I51" s="153"/>
      <c r="J51" s="154"/>
      <c r="K51" s="155"/>
      <c r="L51" s="156"/>
      <c r="M51" s="154"/>
      <c r="N51" s="157"/>
      <c r="O51" s="153"/>
      <c r="P51" s="154"/>
      <c r="Q51" s="155"/>
      <c r="R51" s="153"/>
      <c r="S51" s="157"/>
      <c r="T51" s="155"/>
    </row>
    <row r="52" spans="1:23" ht="14.25" customHeight="1" thickBot="1">
      <c r="A52" s="534"/>
      <c r="B52" s="558"/>
      <c r="C52" s="526"/>
      <c r="D52" s="528"/>
      <c r="E52" s="122"/>
      <c r="F52" s="123"/>
      <c r="G52" s="123"/>
      <c r="H52" s="158"/>
      <c r="I52" s="159"/>
      <c r="J52" s="160"/>
      <c r="K52" s="161"/>
      <c r="L52" s="162"/>
      <c r="M52" s="160"/>
      <c r="N52" s="163"/>
      <c r="O52" s="159"/>
      <c r="P52" s="160"/>
      <c r="Q52" s="161"/>
      <c r="R52" s="159"/>
      <c r="S52" s="163"/>
      <c r="T52" s="161"/>
    </row>
    <row r="53" spans="1:23" ht="14.25" customHeight="1">
      <c r="A53" s="534"/>
      <c r="B53" s="164"/>
      <c r="C53" s="17"/>
      <c r="D53" s="55"/>
      <c r="E53" s="165" t="s">
        <v>50</v>
      </c>
      <c r="F53" s="166">
        <f>IF(K58&gt;0,SQRT((1-K58^2)/K58^2),)</f>
        <v>0</v>
      </c>
      <c r="G53" s="167"/>
      <c r="H53" s="168"/>
      <c r="I53" s="164"/>
      <c r="J53" s="166"/>
      <c r="K53" s="169"/>
      <c r="L53" s="165"/>
      <c r="M53" s="166"/>
      <c r="N53" s="170"/>
      <c r="O53" s="165"/>
      <c r="P53" s="166"/>
      <c r="Q53" s="169"/>
      <c r="R53" s="165"/>
      <c r="S53" s="170"/>
      <c r="T53" s="169"/>
    </row>
    <row r="54" spans="1:23" ht="14.25" customHeight="1" thickBot="1">
      <c r="A54" s="534"/>
      <c r="B54" s="171"/>
      <c r="C54" s="172"/>
      <c r="D54" s="173"/>
      <c r="E54" s="5" t="s">
        <v>50</v>
      </c>
      <c r="F54" s="123">
        <f>IF(K59&gt;0,SQRT((1-K59^2)/K59^2),)</f>
        <v>0</v>
      </c>
      <c r="G54" s="174"/>
      <c r="H54" s="175"/>
      <c r="I54" s="171"/>
      <c r="J54" s="123"/>
      <c r="K54" s="158"/>
      <c r="L54" s="122"/>
      <c r="M54" s="176"/>
      <c r="N54" s="124"/>
      <c r="O54" s="122"/>
      <c r="P54" s="123"/>
      <c r="Q54" s="158"/>
      <c r="R54" s="122"/>
      <c r="S54" s="124"/>
      <c r="T54" s="158"/>
      <c r="V54" s="177"/>
    </row>
    <row r="55" spans="1:23" ht="14.25" customHeight="1">
      <c r="A55" s="534"/>
      <c r="B55" s="477" t="s">
        <v>51</v>
      </c>
      <c r="C55" s="595"/>
      <c r="D55" s="178" t="s">
        <v>30</v>
      </c>
      <c r="E55" s="535"/>
      <c r="F55" s="596"/>
      <c r="G55" s="596"/>
      <c r="H55" s="538"/>
      <c r="I55" s="179"/>
      <c r="J55" s="180" t="s">
        <v>52</v>
      </c>
      <c r="K55" s="181"/>
      <c r="L55" s="182"/>
      <c r="M55" s="180" t="s">
        <v>52</v>
      </c>
      <c r="N55" s="183"/>
      <c r="O55" s="179"/>
      <c r="P55" s="180" t="s">
        <v>52</v>
      </c>
      <c r="Q55" s="181"/>
      <c r="R55" s="179"/>
      <c r="S55" s="183" t="s">
        <v>52</v>
      </c>
      <c r="T55" s="181"/>
    </row>
    <row r="56" spans="1:23" ht="14.25" customHeight="1">
      <c r="A56" s="534"/>
      <c r="B56" s="480"/>
      <c r="C56" s="520"/>
      <c r="D56" s="184" t="s">
        <v>31</v>
      </c>
      <c r="E56" s="518"/>
      <c r="F56" s="525"/>
      <c r="G56" s="525"/>
      <c r="H56" s="519"/>
      <c r="I56" s="23"/>
      <c r="J56" s="145">
        <v>35</v>
      </c>
      <c r="K56" s="146"/>
      <c r="L56" s="147"/>
      <c r="M56" s="145">
        <v>35</v>
      </c>
      <c r="N56" s="148"/>
      <c r="O56" s="23"/>
      <c r="P56" s="145">
        <v>35</v>
      </c>
      <c r="Q56" s="146"/>
      <c r="R56" s="23"/>
      <c r="S56" s="148">
        <v>35</v>
      </c>
      <c r="T56" s="146"/>
    </row>
    <row r="57" spans="1:23" ht="14.25" customHeight="1" thickBot="1">
      <c r="A57" s="534"/>
      <c r="B57" s="465"/>
      <c r="C57" s="521"/>
      <c r="D57" s="158" t="s">
        <v>32</v>
      </c>
      <c r="E57" s="526"/>
      <c r="F57" s="527"/>
      <c r="G57" s="527"/>
      <c r="H57" s="528"/>
      <c r="I57" s="185"/>
      <c r="J57" s="186" t="s">
        <v>53</v>
      </c>
      <c r="K57" s="187"/>
      <c r="L57" s="188"/>
      <c r="M57" s="186" t="s">
        <v>53</v>
      </c>
      <c r="N57" s="172"/>
      <c r="O57" s="185"/>
      <c r="P57" s="186" t="s">
        <v>53</v>
      </c>
      <c r="Q57" s="189"/>
      <c r="R57" s="190"/>
      <c r="S57" s="186" t="s">
        <v>53</v>
      </c>
      <c r="T57" s="187"/>
    </row>
    <row r="58" spans="1:23" ht="14.25" customHeight="1">
      <c r="A58" s="534"/>
      <c r="B58" s="503" t="s">
        <v>54</v>
      </c>
      <c r="C58" s="504"/>
      <c r="D58" s="505"/>
      <c r="E58" s="512" t="s">
        <v>55</v>
      </c>
      <c r="F58" s="513"/>
      <c r="G58" s="513"/>
      <c r="H58" s="568"/>
      <c r="I58" s="191"/>
      <c r="J58" s="192" t="s">
        <v>52</v>
      </c>
      <c r="K58" s="193"/>
      <c r="L58" s="191"/>
      <c r="M58" s="192" t="s">
        <v>52</v>
      </c>
      <c r="N58" s="193"/>
      <c r="O58" s="191"/>
      <c r="P58" s="192" t="s">
        <v>52</v>
      </c>
      <c r="Q58" s="193"/>
      <c r="R58" s="191"/>
      <c r="S58" s="192" t="s">
        <v>52</v>
      </c>
      <c r="T58" s="193"/>
    </row>
    <row r="59" spans="1:23" ht="14.25" customHeight="1">
      <c r="A59" s="534"/>
      <c r="B59" s="506"/>
      <c r="C59" s="594"/>
      <c r="D59" s="508"/>
      <c r="E59" s="516" t="s">
        <v>56</v>
      </c>
      <c r="F59" s="517"/>
      <c r="G59" s="517"/>
      <c r="H59" s="570"/>
      <c r="I59" s="194"/>
      <c r="J59" s="274"/>
      <c r="K59" s="275"/>
      <c r="L59" s="276"/>
      <c r="M59" s="274"/>
      <c r="N59" s="275"/>
      <c r="O59" s="276"/>
      <c r="P59" s="274"/>
      <c r="Q59" s="275"/>
      <c r="R59" s="276"/>
      <c r="S59" s="274"/>
      <c r="T59" s="196"/>
    </row>
    <row r="60" spans="1:23" ht="14.25" customHeight="1">
      <c r="A60" s="534"/>
      <c r="B60" s="506"/>
      <c r="C60" s="594"/>
      <c r="D60" s="508"/>
      <c r="E60" s="516" t="s">
        <v>28</v>
      </c>
      <c r="F60" s="517"/>
      <c r="G60" s="517"/>
      <c r="H60" s="570"/>
      <c r="I60" s="518"/>
      <c r="J60" s="525"/>
      <c r="K60" s="519"/>
      <c r="L60" s="518"/>
      <c r="M60" s="525"/>
      <c r="N60" s="519"/>
      <c r="O60" s="518"/>
      <c r="P60" s="525"/>
      <c r="Q60" s="519"/>
      <c r="R60" s="518"/>
      <c r="S60" s="525"/>
      <c r="T60" s="519"/>
    </row>
    <row r="61" spans="1:23" ht="14.25" customHeight="1" thickBot="1">
      <c r="A61" s="534"/>
      <c r="B61" s="509"/>
      <c r="C61" s="510"/>
      <c r="D61" s="511"/>
      <c r="E61" s="497" t="s">
        <v>28</v>
      </c>
      <c r="F61" s="498"/>
      <c r="G61" s="498"/>
      <c r="H61" s="567"/>
      <c r="I61" s="526"/>
      <c r="J61" s="527"/>
      <c r="K61" s="528"/>
      <c r="L61" s="526"/>
      <c r="M61" s="527"/>
      <c r="N61" s="528"/>
      <c r="O61" s="526"/>
      <c r="P61" s="527"/>
      <c r="Q61" s="528"/>
      <c r="R61" s="526"/>
      <c r="S61" s="527"/>
      <c r="T61" s="528"/>
      <c r="W61" s="197"/>
    </row>
    <row r="62" spans="1:23" ht="14.25" customHeight="1">
      <c r="A62" s="534"/>
      <c r="B62" s="477" t="s">
        <v>57</v>
      </c>
      <c r="C62" s="478"/>
      <c r="D62" s="479"/>
      <c r="E62" s="483" t="s">
        <v>58</v>
      </c>
      <c r="F62" s="484"/>
      <c r="G62" s="484"/>
      <c r="H62" s="485"/>
      <c r="I62" s="198">
        <f>ROUND((V8^2+W8^2)*[2]АРЭС!$F$6/[2]АРЭС!$C$6^2,4)</f>
        <v>0</v>
      </c>
      <c r="J62" s="199" t="s">
        <v>59</v>
      </c>
      <c r="K62" s="200">
        <f>ROUND((V8^2+W8^2)*[2]АРЭС!$I$6/([2]АРЭС!$C$6*100),4)</f>
        <v>0</v>
      </c>
      <c r="L62" s="198">
        <f>ROUND((X8^2+Y8^2)*[2]АРЭС!$F$6/[2]АРЭС!$C$6^2,4)</f>
        <v>0</v>
      </c>
      <c r="M62" s="199" t="s">
        <v>59</v>
      </c>
      <c r="N62" s="200">
        <f>ROUND((X8^2+Y8^2)*[2]АРЭС!$I$6/([2]АРЭС!$C$6*100),4)</f>
        <v>0</v>
      </c>
      <c r="O62" s="198">
        <f>ROUND((Z8^2+AA8^2)*[2]АРЭС!$F$6/[2]АРЭС!$C$6^2,4)</f>
        <v>0</v>
      </c>
      <c r="P62" s="199" t="s">
        <v>59</v>
      </c>
      <c r="Q62" s="200">
        <f>ROUND((Z8^2+AA8^2)*[2]АРЭС!$I$6/([2]АРЭС!$C$6*100),4)</f>
        <v>0</v>
      </c>
      <c r="R62" s="198">
        <f>ROUND((AB8^2+AC8^2)*[2]АРЭС!$F$6/[2]АРЭС!$C$6^2,4)</f>
        <v>0</v>
      </c>
      <c r="S62" s="199" t="s">
        <v>59</v>
      </c>
      <c r="T62" s="200">
        <f>ROUND((AB8^2+AC8^2)*[2]АРЭС!$I$6/([2]АРЭС!$C$6*100),4)</f>
        <v>0</v>
      </c>
    </row>
    <row r="63" spans="1:23" ht="14.25" customHeight="1">
      <c r="A63" s="534"/>
      <c r="B63" s="480"/>
      <c r="C63" s="481"/>
      <c r="D63" s="482"/>
      <c r="E63" s="486" t="s">
        <v>58</v>
      </c>
      <c r="F63" s="487"/>
      <c r="G63" s="487"/>
      <c r="H63" s="488"/>
      <c r="I63" s="201">
        <f>ROUND((V12^2+W12^2)*[2]АРЭС!$F$7/[2]АРЭС!$C$7^2,4)</f>
        <v>0</v>
      </c>
      <c r="J63" s="202" t="s">
        <v>59</v>
      </c>
      <c r="K63" s="203">
        <f>ROUND((V12^2+W12^2)*[2]АРЭС!$I$7/([2]АРЭС!$C$7*100),4)</f>
        <v>0</v>
      </c>
      <c r="L63" s="201">
        <f>ROUND((X12^2+Y12^2)*[2]АРЭС!$F$7/[2]АРЭС!$C$7^2,4)</f>
        <v>0</v>
      </c>
      <c r="M63" s="202" t="s">
        <v>59</v>
      </c>
      <c r="N63" s="203">
        <f>ROUND((X12^2+Y12^2)*[2]АРЭС!$I$7/([2]АРЭС!$C$7*100),4)</f>
        <v>0</v>
      </c>
      <c r="O63" s="201">
        <f>ROUND((Z12^2+AA12^2)*[2]АРЭС!$F$7/[2]АРЭС!$C$7^2,4)</f>
        <v>0</v>
      </c>
      <c r="P63" s="202" t="s">
        <v>59</v>
      </c>
      <c r="Q63" s="203">
        <f>ROUND((Z12^2+AA12^2)*[2]АРЭС!$I$7/([2]АРЭС!$C$7*100),4)</f>
        <v>0</v>
      </c>
      <c r="R63" s="201">
        <f>ROUND((AB12^2+AC12^2)*[2]АРЭС!$F$7/[2]АРЭС!$C$7^2,4)</f>
        <v>0</v>
      </c>
      <c r="S63" s="202" t="s">
        <v>59</v>
      </c>
      <c r="T63" s="203">
        <f>ROUND((AB12^2+AC12^2)*[2]АРЭС!$I$7/([2]АРЭС!$C$7*100),4)</f>
        <v>0</v>
      </c>
    </row>
    <row r="64" spans="1:23" ht="14.25" customHeight="1">
      <c r="A64" s="534"/>
      <c r="B64" s="480"/>
      <c r="C64" s="481"/>
      <c r="D64" s="482"/>
      <c r="E64" s="486" t="s">
        <v>58</v>
      </c>
      <c r="F64" s="487"/>
      <c r="G64" s="487"/>
      <c r="H64" s="488"/>
      <c r="I64" s="105"/>
      <c r="J64" s="204" t="s">
        <v>59</v>
      </c>
      <c r="K64" s="74"/>
      <c r="L64" s="105"/>
      <c r="M64" s="204" t="s">
        <v>59</v>
      </c>
      <c r="N64" s="74"/>
      <c r="O64" s="105"/>
      <c r="P64" s="204" t="s">
        <v>59</v>
      </c>
      <c r="Q64" s="74"/>
      <c r="R64" s="105"/>
      <c r="S64" s="204" t="s">
        <v>59</v>
      </c>
      <c r="T64" s="74"/>
    </row>
    <row r="65" spans="1:20" ht="14.25" customHeight="1" thickBot="1">
      <c r="A65" s="534"/>
      <c r="B65" s="465"/>
      <c r="C65" s="466"/>
      <c r="D65" s="467"/>
      <c r="E65" s="489" t="s">
        <v>58</v>
      </c>
      <c r="F65" s="490"/>
      <c r="G65" s="490"/>
      <c r="H65" s="491"/>
      <c r="I65" s="113"/>
      <c r="J65" s="205" t="s">
        <v>59</v>
      </c>
      <c r="K65" s="61"/>
      <c r="L65" s="113"/>
      <c r="M65" s="205" t="s">
        <v>59</v>
      </c>
      <c r="N65" s="61"/>
      <c r="O65" s="113"/>
      <c r="P65" s="205" t="s">
        <v>59</v>
      </c>
      <c r="Q65" s="61"/>
      <c r="R65" s="113"/>
      <c r="S65" s="205" t="s">
        <v>59</v>
      </c>
      <c r="T65" s="61"/>
    </row>
    <row r="66" spans="1:20" ht="14.25" customHeight="1">
      <c r="A66" s="534"/>
      <c r="B66" s="206"/>
      <c r="C66" s="207"/>
      <c r="D66" s="208"/>
      <c r="E66" s="209"/>
      <c r="F66" s="593" t="s">
        <v>60</v>
      </c>
      <c r="G66" s="593"/>
      <c r="H66" s="210"/>
      <c r="I66" s="211">
        <f>I62+V8+H6</f>
        <v>4.0000000000000001E-3</v>
      </c>
      <c r="J66" s="212" t="s">
        <v>59</v>
      </c>
      <c r="K66" s="213">
        <f>K62+W8+H7</f>
        <v>0.125</v>
      </c>
      <c r="L66" s="211">
        <f>L62+X8+H6</f>
        <v>4.0000000000000001E-3</v>
      </c>
      <c r="M66" s="212" t="s">
        <v>59</v>
      </c>
      <c r="N66" s="214">
        <f>N62+Y8+H7</f>
        <v>0.125</v>
      </c>
      <c r="O66" s="215">
        <f>O62+Z8+H6</f>
        <v>4.0000000000000001E-3</v>
      </c>
      <c r="P66" s="212" t="s">
        <v>59</v>
      </c>
      <c r="Q66" s="213">
        <f>Q62+AA8+H7</f>
        <v>0.125</v>
      </c>
      <c r="R66" s="211">
        <f>R62+AB8+H6</f>
        <v>4.0000000000000001E-3</v>
      </c>
      <c r="S66" s="212" t="s">
        <v>59</v>
      </c>
      <c r="T66" s="214">
        <f>T62+AC8+H7</f>
        <v>0.125</v>
      </c>
    </row>
    <row r="67" spans="1:20" ht="14.25" customHeight="1">
      <c r="A67" s="534"/>
      <c r="B67" s="216"/>
      <c r="C67" s="217"/>
      <c r="D67" s="218"/>
      <c r="E67" s="219"/>
      <c r="F67" s="462" t="s">
        <v>61</v>
      </c>
      <c r="G67" s="462"/>
      <c r="H67" s="220"/>
      <c r="I67" s="221">
        <f>I63+V12+H10</f>
        <v>4.0000000000000001E-3</v>
      </c>
      <c r="J67" s="204" t="s">
        <v>59</v>
      </c>
      <c r="K67" s="221">
        <f>K63+W12+H11</f>
        <v>0.125</v>
      </c>
      <c r="L67" s="222">
        <f>L63+X12+H10</f>
        <v>4.0000000000000001E-3</v>
      </c>
      <c r="M67" s="204" t="s">
        <v>59</v>
      </c>
      <c r="N67" s="223">
        <f>N63+Y12+H11</f>
        <v>0.125</v>
      </c>
      <c r="O67" s="221">
        <f>O63+Z12+H10</f>
        <v>4.0000000000000001E-3</v>
      </c>
      <c r="P67" s="204" t="s">
        <v>59</v>
      </c>
      <c r="Q67" s="221">
        <f>Q63+AA12+H11</f>
        <v>0.125</v>
      </c>
      <c r="R67" s="222">
        <f>R63+AB12+H10</f>
        <v>4.0000000000000001E-3</v>
      </c>
      <c r="S67" s="204" t="s">
        <v>59</v>
      </c>
      <c r="T67" s="223">
        <f>T63+AC12+H11</f>
        <v>0.125</v>
      </c>
    </row>
    <row r="68" spans="1:20" ht="14.25" customHeight="1">
      <c r="A68" s="534"/>
      <c r="B68" s="216"/>
      <c r="C68" s="217"/>
      <c r="D68" s="218"/>
      <c r="E68" s="219"/>
      <c r="F68" s="463" t="s">
        <v>62</v>
      </c>
      <c r="G68" s="463"/>
      <c r="H68" s="220"/>
      <c r="I68" s="106"/>
      <c r="J68" s="204" t="s">
        <v>59</v>
      </c>
      <c r="K68" s="106"/>
      <c r="L68" s="105"/>
      <c r="M68" s="204" t="s">
        <v>59</v>
      </c>
      <c r="N68" s="74"/>
      <c r="O68" s="106"/>
      <c r="P68" s="204" t="s">
        <v>59</v>
      </c>
      <c r="Q68" s="106"/>
      <c r="R68" s="105"/>
      <c r="S68" s="204" t="s">
        <v>59</v>
      </c>
      <c r="T68" s="74"/>
    </row>
    <row r="69" spans="1:20" ht="14.25" customHeight="1" thickBot="1">
      <c r="A69" s="534"/>
      <c r="B69" s="224"/>
      <c r="C69" s="225"/>
      <c r="D69" s="226"/>
      <c r="E69" s="227"/>
      <c r="F69" s="590" t="s">
        <v>63</v>
      </c>
      <c r="G69" s="590"/>
      <c r="H69" s="228"/>
      <c r="I69" s="225"/>
      <c r="J69" s="229" t="s">
        <v>59</v>
      </c>
      <c r="K69" s="225"/>
      <c r="L69" s="224"/>
      <c r="M69" s="229" t="s">
        <v>59</v>
      </c>
      <c r="N69" s="226"/>
      <c r="O69" s="225"/>
      <c r="P69" s="229" t="s">
        <v>59</v>
      </c>
      <c r="Q69" s="225"/>
      <c r="R69" s="224"/>
      <c r="S69" s="229" t="s">
        <v>59</v>
      </c>
      <c r="T69" s="226"/>
    </row>
    <row r="70" spans="1:20" ht="14.25" customHeight="1" thickBot="1">
      <c r="A70" s="534"/>
      <c r="B70" s="471"/>
      <c r="C70" s="472"/>
      <c r="D70" s="473"/>
      <c r="E70" s="468" t="s">
        <v>64</v>
      </c>
      <c r="F70" s="591"/>
      <c r="G70" s="591"/>
      <c r="H70" s="592"/>
      <c r="I70" s="230">
        <f>I66+I67</f>
        <v>8.0000000000000002E-3</v>
      </c>
      <c r="J70" s="231" t="s">
        <v>59</v>
      </c>
      <c r="K70" s="232">
        <f>K66+K67</f>
        <v>0.25</v>
      </c>
      <c r="L70" s="230">
        <f>L66+L67</f>
        <v>8.0000000000000002E-3</v>
      </c>
      <c r="M70" s="231" t="s">
        <v>59</v>
      </c>
      <c r="N70" s="232">
        <f>N66+N67</f>
        <v>0.25</v>
      </c>
      <c r="O70" s="230">
        <f>O66+O67</f>
        <v>8.0000000000000002E-3</v>
      </c>
      <c r="P70" s="231" t="s">
        <v>59</v>
      </c>
      <c r="Q70" s="232">
        <f>Q66+Q67</f>
        <v>0.25</v>
      </c>
      <c r="R70" s="230">
        <f>R66+R67</f>
        <v>8.0000000000000002E-3</v>
      </c>
      <c r="S70" s="231" t="s">
        <v>59</v>
      </c>
      <c r="T70" s="232">
        <f>T66+T67</f>
        <v>0.25</v>
      </c>
    </row>
    <row r="71" spans="1:20" ht="14.25" customHeight="1" thickBot="1">
      <c r="A71" s="534"/>
      <c r="B71" s="471" t="s">
        <v>65</v>
      </c>
      <c r="C71" s="472"/>
      <c r="D71" s="473"/>
      <c r="E71" s="474" t="s">
        <v>66</v>
      </c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6"/>
    </row>
    <row r="72" spans="1:20" ht="14.25" customHeight="1" thickBot="1">
      <c r="A72" s="558"/>
      <c r="B72" s="459" t="s">
        <v>67</v>
      </c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1"/>
    </row>
    <row r="74" spans="1:20">
      <c r="B74" t="s">
        <v>68</v>
      </c>
      <c r="P74" t="s">
        <v>69</v>
      </c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74"/>
  <sheetViews>
    <sheetView zoomScaleNormal="100" workbookViewId="0">
      <selection activeCell="S29" sqref="S29:S33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1" customFormat="1" ht="14.25" customHeight="1">
      <c r="A1" s="559" t="s">
        <v>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</row>
    <row r="2" spans="1:31" s="1" customFormat="1" ht="14.25" customHeight="1" thickBot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</row>
    <row r="3" spans="1:31" ht="14.25" customHeight="1" thickBot="1">
      <c r="A3" s="533" t="s">
        <v>1</v>
      </c>
      <c r="B3" s="477"/>
      <c r="C3" s="478"/>
      <c r="D3" s="479"/>
      <c r="E3" s="477" t="s">
        <v>2</v>
      </c>
      <c r="F3" s="479"/>
      <c r="G3" s="478" t="s">
        <v>3</v>
      </c>
      <c r="H3" s="479"/>
      <c r="I3" s="562" t="s">
        <v>76</v>
      </c>
      <c r="J3" s="563"/>
      <c r="K3" s="564"/>
      <c r="L3" s="562" t="s">
        <v>77</v>
      </c>
      <c r="M3" s="563"/>
      <c r="N3" s="564"/>
      <c r="O3" s="562" t="s">
        <v>78</v>
      </c>
      <c r="P3" s="563"/>
      <c r="Q3" s="564"/>
      <c r="R3" s="562" t="s">
        <v>79</v>
      </c>
      <c r="S3" s="563"/>
      <c r="T3" s="564"/>
    </row>
    <row r="4" spans="1:31" ht="14.25" customHeight="1">
      <c r="A4" s="534"/>
      <c r="B4" s="480"/>
      <c r="C4" s="481"/>
      <c r="D4" s="482"/>
      <c r="E4" s="480"/>
      <c r="F4" s="482"/>
      <c r="G4" s="481"/>
      <c r="H4" s="482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556" t="s">
        <v>11</v>
      </c>
      <c r="W4" s="557"/>
      <c r="X4" s="556" t="s">
        <v>12</v>
      </c>
      <c r="Y4" s="557"/>
      <c r="Z4" s="556" t="s">
        <v>13</v>
      </c>
      <c r="AA4" s="557"/>
      <c r="AB4" s="556" t="s">
        <v>14</v>
      </c>
      <c r="AC4" s="557"/>
    </row>
    <row r="5" spans="1:31" ht="14.25" customHeight="1" thickBot="1">
      <c r="A5" s="534"/>
      <c r="B5" s="465"/>
      <c r="C5" s="466"/>
      <c r="D5" s="467"/>
      <c r="E5" s="465"/>
      <c r="F5" s="467"/>
      <c r="G5" s="466"/>
      <c r="H5" s="467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</row>
    <row r="6" spans="1:31" ht="14.25" customHeight="1">
      <c r="A6" s="534"/>
      <c r="B6" s="533" t="s">
        <v>19</v>
      </c>
      <c r="C6" s="541" t="s">
        <v>20</v>
      </c>
      <c r="D6" s="10"/>
      <c r="E6" s="588"/>
      <c r="F6" s="589"/>
      <c r="G6" s="11" t="s">
        <v>21</v>
      </c>
      <c r="H6" s="265">
        <f>[2]АРЭС!$E$6</f>
        <v>4.0000000000000001E-3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  <c r="AE6" s="19" t="s">
        <v>24</v>
      </c>
    </row>
    <row r="7" spans="1:31" ht="14.25" customHeight="1">
      <c r="A7" s="534"/>
      <c r="B7" s="534"/>
      <c r="C7" s="542"/>
      <c r="D7" s="20">
        <v>35</v>
      </c>
      <c r="E7" s="549">
        <v>2</v>
      </c>
      <c r="F7" s="550"/>
      <c r="G7" s="21" t="s">
        <v>25</v>
      </c>
      <c r="H7" s="22">
        <f>[2]АРЭС!$L$6</f>
        <v>0.125</v>
      </c>
      <c r="I7" s="23"/>
      <c r="J7" s="139"/>
      <c r="K7" s="140"/>
      <c r="L7" s="141"/>
      <c r="M7" s="139"/>
      <c r="N7" s="142"/>
      <c r="O7" s="143"/>
      <c r="P7" s="139"/>
      <c r="Q7" s="140"/>
      <c r="R7" s="143"/>
      <c r="S7" s="142"/>
      <c r="T7" s="270"/>
      <c r="U7" s="18"/>
      <c r="V7" s="29"/>
      <c r="W7" s="29"/>
      <c r="X7" s="29"/>
      <c r="Y7" s="29"/>
      <c r="Z7" s="29"/>
      <c r="AA7" s="29"/>
      <c r="AB7" s="29"/>
      <c r="AC7" s="29"/>
    </row>
    <row r="8" spans="1:31" ht="14.25" customHeight="1" thickBot="1">
      <c r="A8" s="534"/>
      <c r="B8" s="534"/>
      <c r="C8" s="542"/>
      <c r="D8" s="30">
        <v>6</v>
      </c>
      <c r="E8" s="551"/>
      <c r="F8" s="552"/>
      <c r="G8" s="31"/>
      <c r="H8" s="32"/>
      <c r="I8" s="237"/>
      <c r="J8" s="233">
        <v>0.82</v>
      </c>
      <c r="K8" s="234">
        <v>0.17399999999999999</v>
      </c>
      <c r="L8" s="235"/>
      <c r="M8" s="236">
        <v>0.78500000000000003</v>
      </c>
      <c r="N8" s="234">
        <v>0.17399999999999999</v>
      </c>
      <c r="O8" s="237"/>
      <c r="P8" s="236">
        <v>0.78500000000000003</v>
      </c>
      <c r="Q8" s="234">
        <v>0.17399999999999999</v>
      </c>
      <c r="R8" s="237"/>
      <c r="S8" s="238">
        <v>0.78500000000000003</v>
      </c>
      <c r="T8" s="234">
        <v>0.17399999999999999</v>
      </c>
      <c r="U8" s="18"/>
      <c r="V8" s="40"/>
      <c r="W8" s="41"/>
      <c r="X8" s="40"/>
      <c r="Y8" s="41"/>
      <c r="Z8" s="40"/>
      <c r="AA8" s="41"/>
      <c r="AB8" s="40"/>
      <c r="AC8" s="41"/>
    </row>
    <row r="9" spans="1:31" ht="14.25" customHeight="1" thickBot="1">
      <c r="A9" s="534"/>
      <c r="B9" s="534"/>
      <c r="C9" s="543"/>
      <c r="D9" s="42" t="s">
        <v>26</v>
      </c>
      <c r="E9" s="585"/>
      <c r="F9" s="586"/>
      <c r="G9" s="586"/>
      <c r="H9" s="587"/>
      <c r="I9" s="243"/>
      <c r="J9" s="239"/>
      <c r="K9" s="240"/>
      <c r="L9" s="241"/>
      <c r="M9" s="239"/>
      <c r="N9" s="242"/>
      <c r="O9" s="243"/>
      <c r="P9" s="239"/>
      <c r="Q9" s="240"/>
      <c r="R9" s="243"/>
      <c r="S9" s="242"/>
      <c r="T9" s="240"/>
      <c r="U9" s="49"/>
      <c r="V9" s="50"/>
      <c r="W9" s="50"/>
      <c r="X9" s="50"/>
      <c r="Y9" s="50"/>
      <c r="Z9" s="50"/>
      <c r="AA9" s="50"/>
      <c r="AB9" s="50"/>
      <c r="AC9" s="50"/>
    </row>
    <row r="10" spans="1:31" ht="14.25" customHeight="1">
      <c r="A10" s="534"/>
      <c r="B10" s="534"/>
      <c r="C10" s="541" t="s">
        <v>27</v>
      </c>
      <c r="D10" s="51"/>
      <c r="E10" s="583"/>
      <c r="F10" s="584"/>
      <c r="G10" s="52" t="s">
        <v>21</v>
      </c>
      <c r="H10" s="12">
        <f>[2]АРЭС!$E$7</f>
        <v>4.0000000000000001E-3</v>
      </c>
      <c r="I10" s="13"/>
      <c r="J10" s="14"/>
      <c r="K10" s="15"/>
      <c r="L10" s="16"/>
      <c r="M10" s="14"/>
      <c r="N10" s="17"/>
      <c r="O10" s="13"/>
      <c r="P10" s="14"/>
      <c r="Q10" s="15"/>
      <c r="R10" s="13"/>
      <c r="S10" s="17"/>
      <c r="T10" s="15"/>
    </row>
    <row r="11" spans="1:31" ht="14.25" customHeight="1">
      <c r="A11" s="534"/>
      <c r="B11" s="534"/>
      <c r="C11" s="542"/>
      <c r="D11" s="20">
        <v>35</v>
      </c>
      <c r="E11" s="549">
        <v>2</v>
      </c>
      <c r="F11" s="550"/>
      <c r="G11" s="21" t="s">
        <v>25</v>
      </c>
      <c r="H11" s="22">
        <f>[2]АРЭС!$L$7</f>
        <v>0.125</v>
      </c>
      <c r="I11" s="23"/>
      <c r="J11" s="145"/>
      <c r="K11" s="146"/>
      <c r="L11" s="147"/>
      <c r="M11" s="145"/>
      <c r="N11" s="148"/>
      <c r="O11" s="23"/>
      <c r="P11" s="145"/>
      <c r="Q11" s="146"/>
      <c r="R11" s="23"/>
      <c r="S11" s="148"/>
      <c r="T11" s="146"/>
      <c r="U11" s="18"/>
      <c r="V11" s="29"/>
      <c r="W11" s="29"/>
      <c r="X11" s="29"/>
      <c r="Y11" s="29"/>
      <c r="Z11" s="29"/>
      <c r="AA11" s="29"/>
      <c r="AB11" s="29"/>
      <c r="AC11" s="29"/>
    </row>
    <row r="12" spans="1:31" ht="14.25" customHeight="1" thickBot="1">
      <c r="A12" s="534"/>
      <c r="B12" s="534"/>
      <c r="C12" s="542"/>
      <c r="D12" s="30">
        <v>6</v>
      </c>
      <c r="E12" s="578"/>
      <c r="F12" s="579"/>
      <c r="G12" s="60"/>
      <c r="H12" s="61"/>
      <c r="I12" s="237"/>
      <c r="J12" s="236">
        <v>0.62</v>
      </c>
      <c r="K12" s="234">
        <v>0.11600000000000001</v>
      </c>
      <c r="L12" s="235"/>
      <c r="M12" s="236">
        <v>0.57999999999999996</v>
      </c>
      <c r="N12" s="234">
        <v>0.11600000000000001</v>
      </c>
      <c r="O12" s="237"/>
      <c r="P12" s="236">
        <v>0.6</v>
      </c>
      <c r="Q12" s="234">
        <v>0.11600000000000001</v>
      </c>
      <c r="R12" s="237"/>
      <c r="S12" s="238">
        <v>0.68500000000000005</v>
      </c>
      <c r="T12" s="234">
        <v>0.11600000000000001</v>
      </c>
      <c r="U12" s="18"/>
      <c r="V12" s="40"/>
      <c r="W12" s="41"/>
      <c r="X12" s="40"/>
      <c r="Y12" s="41"/>
      <c r="Z12" s="40"/>
      <c r="AA12" s="41"/>
      <c r="AB12" s="40"/>
      <c r="AC12" s="41"/>
    </row>
    <row r="13" spans="1:31" ht="14.25" customHeight="1" thickBot="1">
      <c r="A13" s="534"/>
      <c r="B13" s="534"/>
      <c r="C13" s="543"/>
      <c r="D13" s="42" t="s">
        <v>26</v>
      </c>
      <c r="E13" s="585"/>
      <c r="F13" s="586"/>
      <c r="G13" s="586"/>
      <c r="H13" s="587"/>
      <c r="I13" s="243"/>
      <c r="J13" s="244"/>
      <c r="K13" s="245"/>
      <c r="L13" s="246"/>
      <c r="M13" s="244"/>
      <c r="N13" s="247"/>
      <c r="O13" s="248"/>
      <c r="P13" s="244"/>
      <c r="Q13" s="245"/>
      <c r="R13" s="248"/>
      <c r="S13" s="247"/>
      <c r="T13" s="245"/>
    </row>
    <row r="14" spans="1:31" ht="14.25" customHeight="1">
      <c r="A14" s="534"/>
      <c r="B14" s="534"/>
      <c r="C14" s="541" t="s">
        <v>28</v>
      </c>
      <c r="D14" s="51"/>
      <c r="E14" s="535"/>
      <c r="F14" s="538"/>
      <c r="G14" s="11" t="s">
        <v>21</v>
      </c>
      <c r="H14" s="66"/>
      <c r="I14" s="165"/>
      <c r="J14" s="277"/>
      <c r="K14" s="278"/>
      <c r="L14" s="279"/>
      <c r="M14" s="277"/>
      <c r="N14" s="280"/>
      <c r="O14" s="281"/>
      <c r="P14" s="277"/>
      <c r="Q14" s="278"/>
      <c r="R14" s="281"/>
      <c r="S14" s="282"/>
      <c r="T14" s="278"/>
    </row>
    <row r="15" spans="1:31" ht="14.25" customHeight="1">
      <c r="A15" s="534"/>
      <c r="B15" s="534"/>
      <c r="C15" s="542"/>
      <c r="D15" s="20"/>
      <c r="E15" s="518"/>
      <c r="F15" s="519"/>
      <c r="G15" s="73" t="s">
        <v>25</v>
      </c>
      <c r="H15" s="74"/>
      <c r="I15" s="283"/>
      <c r="J15" s="76"/>
      <c r="K15" s="77"/>
      <c r="L15" s="78"/>
      <c r="M15" s="76"/>
      <c r="N15" s="79"/>
      <c r="O15" s="75"/>
      <c r="P15" s="76"/>
      <c r="Q15" s="80"/>
      <c r="R15" s="75"/>
      <c r="S15" s="79"/>
      <c r="T15" s="77"/>
    </row>
    <row r="16" spans="1:31" ht="14.25" customHeight="1" thickBot="1">
      <c r="A16" s="534"/>
      <c r="B16" s="534"/>
      <c r="C16" s="542"/>
      <c r="D16" s="30"/>
      <c r="E16" s="526"/>
      <c r="F16" s="528"/>
      <c r="G16" s="60"/>
      <c r="H16" s="61"/>
      <c r="I16" s="284"/>
      <c r="J16" s="82"/>
      <c r="K16" s="83"/>
      <c r="L16" s="84"/>
      <c r="M16" s="82"/>
      <c r="N16" s="85"/>
      <c r="O16" s="81"/>
      <c r="P16" s="82"/>
      <c r="Q16" s="83"/>
      <c r="R16" s="81"/>
      <c r="S16" s="85"/>
      <c r="T16" s="83"/>
    </row>
    <row r="17" spans="1:20" ht="14.25" customHeight="1" thickBot="1">
      <c r="A17" s="534"/>
      <c r="B17" s="534"/>
      <c r="C17" s="543"/>
      <c r="D17" s="42" t="s">
        <v>26</v>
      </c>
      <c r="E17" s="471"/>
      <c r="F17" s="472"/>
      <c r="G17" s="472"/>
      <c r="H17" s="473"/>
      <c r="I17" s="285"/>
      <c r="J17" s="87"/>
      <c r="K17" s="88"/>
      <c r="L17" s="89"/>
      <c r="M17" s="87"/>
      <c r="N17" s="90"/>
      <c r="O17" s="86"/>
      <c r="P17" s="87"/>
      <c r="Q17" s="88"/>
      <c r="R17" s="86"/>
      <c r="S17" s="90"/>
      <c r="T17" s="88"/>
    </row>
    <row r="18" spans="1:20" ht="14.25" customHeight="1">
      <c r="A18" s="534"/>
      <c r="B18" s="534"/>
      <c r="C18" s="541" t="s">
        <v>28</v>
      </c>
      <c r="D18" s="51"/>
      <c r="E18" s="535"/>
      <c r="F18" s="538"/>
      <c r="G18" s="11" t="s">
        <v>21</v>
      </c>
      <c r="H18" s="66"/>
      <c r="I18" s="165"/>
      <c r="J18" s="68"/>
      <c r="K18" s="69"/>
      <c r="L18" s="70"/>
      <c r="M18" s="68"/>
      <c r="N18" s="72"/>
      <c r="O18" s="67"/>
      <c r="P18" s="68"/>
      <c r="Q18" s="69"/>
      <c r="R18" s="67"/>
      <c r="S18" s="72"/>
      <c r="T18" s="69"/>
    </row>
    <row r="19" spans="1:20" ht="14.25" customHeight="1">
      <c r="A19" s="534"/>
      <c r="B19" s="534"/>
      <c r="C19" s="542"/>
      <c r="D19" s="20"/>
      <c r="E19" s="518"/>
      <c r="F19" s="519"/>
      <c r="G19" s="73" t="s">
        <v>25</v>
      </c>
      <c r="H19" s="74"/>
      <c r="I19" s="283"/>
      <c r="J19" s="76"/>
      <c r="K19" s="77"/>
      <c r="L19" s="78"/>
      <c r="M19" s="76"/>
      <c r="N19" s="79"/>
      <c r="O19" s="75"/>
      <c r="P19" s="76"/>
      <c r="Q19" s="77"/>
      <c r="R19" s="75"/>
      <c r="S19" s="79"/>
      <c r="T19" s="77"/>
    </row>
    <row r="20" spans="1:20" ht="14.25" customHeight="1" thickBot="1">
      <c r="A20" s="534"/>
      <c r="B20" s="534"/>
      <c r="C20" s="542"/>
      <c r="D20" s="30"/>
      <c r="E20" s="526"/>
      <c r="F20" s="528"/>
      <c r="G20" s="60"/>
      <c r="H20" s="61"/>
      <c r="I20" s="284"/>
      <c r="J20" s="82"/>
      <c r="K20" s="83"/>
      <c r="L20" s="84"/>
      <c r="M20" s="82"/>
      <c r="N20" s="85"/>
      <c r="O20" s="81"/>
      <c r="P20" s="82"/>
      <c r="Q20" s="83"/>
      <c r="R20" s="81"/>
      <c r="S20" s="85"/>
      <c r="T20" s="83"/>
    </row>
    <row r="21" spans="1:20" ht="14.25" customHeight="1" thickBot="1">
      <c r="A21" s="534"/>
      <c r="B21" s="534"/>
      <c r="C21" s="543"/>
      <c r="D21" s="42" t="s">
        <v>26</v>
      </c>
      <c r="E21" s="471"/>
      <c r="F21" s="472"/>
      <c r="G21" s="472"/>
      <c r="H21" s="473"/>
      <c r="I21" s="285"/>
      <c r="J21" s="87"/>
      <c r="K21" s="88"/>
      <c r="L21" s="89"/>
      <c r="M21" s="87"/>
      <c r="N21" s="90"/>
      <c r="O21" s="86"/>
      <c r="P21" s="87"/>
      <c r="Q21" s="88"/>
      <c r="R21" s="86"/>
      <c r="S21" s="90"/>
      <c r="T21" s="88"/>
    </row>
    <row r="22" spans="1:20" ht="14.25" customHeight="1">
      <c r="A22" s="534"/>
      <c r="B22" s="534"/>
      <c r="C22" s="544" t="s">
        <v>29</v>
      </c>
      <c r="D22" s="96" t="s">
        <v>30</v>
      </c>
      <c r="E22" s="97"/>
      <c r="F22" s="66"/>
      <c r="G22" s="98"/>
      <c r="H22" s="66"/>
      <c r="I22" s="165"/>
      <c r="J22" s="68"/>
      <c r="K22" s="69"/>
      <c r="L22" s="70"/>
      <c r="M22" s="68"/>
      <c r="N22" s="72"/>
      <c r="O22" s="67"/>
      <c r="P22" s="68"/>
      <c r="Q22" s="69"/>
      <c r="R22" s="67"/>
      <c r="S22" s="72"/>
      <c r="T22" s="69"/>
    </row>
    <row r="23" spans="1:20" ht="14.25" customHeight="1">
      <c r="A23" s="534"/>
      <c r="B23" s="534"/>
      <c r="C23" s="545"/>
      <c r="D23" s="104" t="s">
        <v>31</v>
      </c>
      <c r="E23" s="105"/>
      <c r="F23" s="74"/>
      <c r="G23" s="106"/>
      <c r="H23" s="74"/>
      <c r="I23" s="286"/>
      <c r="J23" s="250"/>
      <c r="K23" s="251"/>
      <c r="L23" s="252"/>
      <c r="M23" s="250"/>
      <c r="N23" s="253"/>
      <c r="O23" s="249"/>
      <c r="P23" s="250"/>
      <c r="Q23" s="251"/>
      <c r="R23" s="249"/>
      <c r="S23" s="253"/>
      <c r="T23" s="251"/>
    </row>
    <row r="24" spans="1:20" ht="14.25" customHeight="1" thickBot="1">
      <c r="A24" s="534"/>
      <c r="B24" s="558"/>
      <c r="C24" s="546"/>
      <c r="D24" s="112" t="s">
        <v>32</v>
      </c>
      <c r="E24" s="113"/>
      <c r="F24" s="61"/>
      <c r="G24" s="60"/>
      <c r="H24" s="61"/>
      <c r="I24" s="122"/>
      <c r="J24" s="115">
        <f>J8+J12</f>
        <v>1.44</v>
      </c>
      <c r="K24" s="115">
        <f>K8+K12</f>
        <v>0.28999999999999998</v>
      </c>
      <c r="L24" s="116"/>
      <c r="M24" s="117">
        <f>M8+M12</f>
        <v>1.365</v>
      </c>
      <c r="N24" s="117">
        <f>N8+N12</f>
        <v>0.28999999999999998</v>
      </c>
      <c r="O24" s="114"/>
      <c r="P24" s="117">
        <f>P8+P12</f>
        <v>1.385</v>
      </c>
      <c r="Q24" s="117">
        <f>Q8+Q12</f>
        <v>0.28999999999999998</v>
      </c>
      <c r="R24" s="114"/>
      <c r="S24" s="118">
        <f>S8+S12</f>
        <v>1.4700000000000002</v>
      </c>
      <c r="T24" s="118">
        <f>T8+T12</f>
        <v>0.28999999999999998</v>
      </c>
    </row>
    <row r="25" spans="1:20" ht="14.25" customHeight="1">
      <c r="A25" s="534"/>
      <c r="B25" s="533" t="s">
        <v>33</v>
      </c>
      <c r="C25" s="477" t="s">
        <v>34</v>
      </c>
      <c r="D25" s="479"/>
      <c r="E25" s="535" t="s">
        <v>35</v>
      </c>
      <c r="F25" s="536"/>
      <c r="G25" s="537" t="s">
        <v>36</v>
      </c>
      <c r="H25" s="538"/>
      <c r="I25" s="2"/>
      <c r="J25" s="255"/>
      <c r="K25" s="256"/>
      <c r="L25" s="254"/>
      <c r="M25" s="255"/>
      <c r="N25" s="256"/>
      <c r="O25" s="254"/>
      <c r="P25" s="255"/>
      <c r="Q25" s="256"/>
      <c r="R25" s="254"/>
      <c r="S25" s="255"/>
      <c r="T25" s="256"/>
    </row>
    <row r="26" spans="1:20" ht="14.25" customHeight="1" thickBot="1">
      <c r="A26" s="534"/>
      <c r="B26" s="534"/>
      <c r="C26" s="465"/>
      <c r="D26" s="467"/>
      <c r="E26" s="122" t="s">
        <v>37</v>
      </c>
      <c r="F26" s="123" t="s">
        <v>38</v>
      </c>
      <c r="G26" s="123" t="s">
        <v>37</v>
      </c>
      <c r="H26" s="124" t="s">
        <v>38</v>
      </c>
      <c r="I26" s="5"/>
      <c r="J26" s="258"/>
      <c r="K26" s="259"/>
      <c r="L26" s="257"/>
      <c r="M26" s="258"/>
      <c r="N26" s="259"/>
      <c r="O26" s="257"/>
      <c r="P26" s="258"/>
      <c r="Q26" s="259"/>
      <c r="R26" s="257"/>
      <c r="S26" s="258"/>
      <c r="T26" s="259"/>
    </row>
    <row r="27" spans="1:20" ht="14.25" customHeight="1">
      <c r="A27" s="534"/>
      <c r="B27" s="534"/>
      <c r="C27" s="539" t="s">
        <v>39</v>
      </c>
      <c r="D27" s="540"/>
      <c r="E27" s="128"/>
      <c r="F27" s="129"/>
      <c r="G27" s="129"/>
      <c r="H27" s="130"/>
      <c r="I27" s="131">
        <v>25</v>
      </c>
      <c r="J27" s="132"/>
      <c r="K27" s="133"/>
      <c r="L27" s="134">
        <v>25</v>
      </c>
      <c r="M27" s="132"/>
      <c r="N27" s="135"/>
      <c r="O27" s="131">
        <v>25</v>
      </c>
      <c r="P27" s="132"/>
      <c r="Q27" s="133"/>
      <c r="R27" s="131">
        <v>25</v>
      </c>
      <c r="S27" s="260"/>
      <c r="T27" s="261"/>
    </row>
    <row r="28" spans="1:20" ht="14.25" customHeight="1">
      <c r="A28" s="534"/>
      <c r="B28" s="534"/>
      <c r="C28" s="529" t="s">
        <v>40</v>
      </c>
      <c r="D28" s="530"/>
      <c r="E28" s="136"/>
      <c r="F28" s="137"/>
      <c r="G28" s="137"/>
      <c r="H28" s="138"/>
      <c r="I28" s="23"/>
      <c r="J28" s="262"/>
      <c r="K28" s="144"/>
      <c r="L28" s="263"/>
      <c r="M28" s="262"/>
      <c r="N28" s="264"/>
      <c r="O28" s="59"/>
      <c r="P28" s="262"/>
      <c r="Q28" s="144"/>
      <c r="R28" s="59"/>
      <c r="S28" s="264"/>
      <c r="T28" s="144"/>
    </row>
    <row r="29" spans="1:20" s="149" customFormat="1" ht="14.25" customHeight="1">
      <c r="A29" s="534"/>
      <c r="B29" s="534"/>
      <c r="C29" s="529" t="s">
        <v>41</v>
      </c>
      <c r="D29" s="530"/>
      <c r="E29" s="136"/>
      <c r="F29" s="137"/>
      <c r="G29" s="137"/>
      <c r="H29" s="138"/>
      <c r="I29" s="23"/>
      <c r="J29" s="145">
        <v>0.104</v>
      </c>
      <c r="K29" s="146"/>
      <c r="L29" s="147"/>
      <c r="M29" s="145">
        <v>9.1999999999999998E-2</v>
      </c>
      <c r="N29" s="148"/>
      <c r="O29" s="23"/>
      <c r="P29" s="145">
        <v>9.1999999999999998E-2</v>
      </c>
      <c r="Q29" s="146"/>
      <c r="R29" s="23"/>
      <c r="S29" s="145">
        <v>9.1999999999999998E-2</v>
      </c>
      <c r="T29" s="146"/>
    </row>
    <row r="30" spans="1:20" s="149" customFormat="1" ht="14.25" customHeight="1">
      <c r="A30" s="534"/>
      <c r="B30" s="534"/>
      <c r="C30" s="529" t="s">
        <v>42</v>
      </c>
      <c r="D30" s="530"/>
      <c r="E30" s="136"/>
      <c r="F30" s="137"/>
      <c r="G30" s="137"/>
      <c r="H30" s="138"/>
      <c r="I30" s="23"/>
      <c r="J30" s="145">
        <v>3.1E-2</v>
      </c>
      <c r="K30" s="146"/>
      <c r="L30" s="147"/>
      <c r="M30" s="145">
        <v>3.1E-2</v>
      </c>
      <c r="N30" s="148"/>
      <c r="O30" s="23"/>
      <c r="P30" s="145">
        <v>3.1E-2</v>
      </c>
      <c r="Q30" s="146"/>
      <c r="R30" s="23"/>
      <c r="S30" s="145">
        <v>3.1E-2</v>
      </c>
      <c r="T30" s="146"/>
    </row>
    <row r="31" spans="1:20" s="149" customFormat="1" ht="14.25" customHeight="1">
      <c r="A31" s="534"/>
      <c r="B31" s="534"/>
      <c r="C31" s="529" t="s">
        <v>43</v>
      </c>
      <c r="D31" s="530"/>
      <c r="E31" s="136"/>
      <c r="F31" s="137"/>
      <c r="G31" s="137"/>
      <c r="H31" s="138"/>
      <c r="I31" s="23"/>
      <c r="J31" s="145">
        <v>2.1000000000000001E-2</v>
      </c>
      <c r="K31" s="146"/>
      <c r="L31" s="147"/>
      <c r="M31" s="145">
        <v>1.9E-2</v>
      </c>
      <c r="N31" s="148"/>
      <c r="O31" s="23"/>
      <c r="P31" s="145">
        <v>1.9E-2</v>
      </c>
      <c r="Q31" s="146"/>
      <c r="R31" s="23"/>
      <c r="S31" s="148">
        <v>2.1000000000000001E-2</v>
      </c>
      <c r="T31" s="146"/>
    </row>
    <row r="32" spans="1:20" s="149" customFormat="1" ht="14.25" customHeight="1">
      <c r="A32" s="534"/>
      <c r="B32" s="534"/>
      <c r="C32" s="529" t="s">
        <v>44</v>
      </c>
      <c r="D32" s="530"/>
      <c r="E32" s="136"/>
      <c r="F32" s="137"/>
      <c r="G32" s="137"/>
      <c r="H32" s="138"/>
      <c r="I32" s="23"/>
      <c r="J32" s="145">
        <v>0.64</v>
      </c>
      <c r="K32" s="146"/>
      <c r="L32" s="147"/>
      <c r="M32" s="147">
        <v>0.64</v>
      </c>
      <c r="N32" s="148"/>
      <c r="O32" s="23"/>
      <c r="P32" s="145">
        <v>0.64</v>
      </c>
      <c r="Q32" s="146"/>
      <c r="R32" s="23"/>
      <c r="S32" s="23">
        <v>0.64</v>
      </c>
      <c r="T32" s="146"/>
    </row>
    <row r="33" spans="1:20" s="149" customFormat="1" ht="14.25" customHeight="1">
      <c r="A33" s="534"/>
      <c r="B33" s="534"/>
      <c r="C33" s="529" t="s">
        <v>45</v>
      </c>
      <c r="D33" s="530"/>
      <c r="E33" s="136"/>
      <c r="F33" s="137"/>
      <c r="G33" s="145"/>
      <c r="H33" s="138"/>
      <c r="I33" s="23"/>
      <c r="J33" s="145">
        <v>0.61199999999999999</v>
      </c>
      <c r="K33" s="146"/>
      <c r="L33" s="147"/>
      <c r="M33" s="145">
        <v>0.56399999999999995</v>
      </c>
      <c r="N33" s="148"/>
      <c r="O33" s="23"/>
      <c r="P33" s="145">
        <v>0.58799999999999997</v>
      </c>
      <c r="Q33" s="146"/>
      <c r="R33" s="23"/>
      <c r="S33" s="148">
        <v>0.68</v>
      </c>
      <c r="T33" s="146"/>
    </row>
    <row r="34" spans="1:20" s="149" customFormat="1" ht="14.25" customHeight="1">
      <c r="A34" s="534"/>
      <c r="B34" s="534"/>
      <c r="C34" s="529" t="s">
        <v>46</v>
      </c>
      <c r="D34" s="530"/>
      <c r="E34" s="136"/>
      <c r="F34" s="137"/>
      <c r="G34" s="137"/>
      <c r="H34" s="138"/>
      <c r="I34" s="23"/>
      <c r="J34" s="145">
        <v>0</v>
      </c>
      <c r="K34" s="146"/>
      <c r="L34" s="147"/>
      <c r="M34" s="145">
        <v>0</v>
      </c>
      <c r="N34" s="148"/>
      <c r="O34" s="23"/>
      <c r="P34" s="145">
        <v>0</v>
      </c>
      <c r="Q34" s="146"/>
      <c r="R34" s="23"/>
      <c r="S34" s="148">
        <v>0</v>
      </c>
      <c r="T34" s="146"/>
    </row>
    <row r="35" spans="1:20" ht="14.25" customHeight="1">
      <c r="A35" s="534"/>
      <c r="B35" s="534"/>
      <c r="C35" s="529" t="s">
        <v>47</v>
      </c>
      <c r="D35" s="530"/>
      <c r="E35" s="136"/>
      <c r="F35" s="137"/>
      <c r="G35" s="137"/>
      <c r="H35" s="138"/>
      <c r="I35" s="23"/>
      <c r="J35" s="262"/>
      <c r="K35" s="144"/>
      <c r="L35" s="263"/>
      <c r="M35" s="262"/>
      <c r="N35" s="264"/>
      <c r="O35" s="59"/>
      <c r="P35" s="262"/>
      <c r="Q35" s="144"/>
      <c r="R35" s="59"/>
      <c r="S35" s="264"/>
      <c r="T35" s="144"/>
    </row>
    <row r="36" spans="1:20" ht="14.25" customHeight="1">
      <c r="A36" s="534"/>
      <c r="B36" s="534"/>
      <c r="C36" s="581" t="s">
        <v>48</v>
      </c>
      <c r="D36" s="582"/>
      <c r="E36" s="136"/>
      <c r="F36" s="137"/>
      <c r="G36" s="137"/>
      <c r="H36" s="138"/>
      <c r="I36" s="23"/>
      <c r="J36" s="145"/>
      <c r="K36" s="146"/>
      <c r="L36" s="147"/>
      <c r="M36" s="145"/>
      <c r="N36" s="148"/>
      <c r="O36" s="23"/>
      <c r="P36" s="145"/>
      <c r="Q36" s="146"/>
      <c r="R36" s="23"/>
      <c r="S36" s="148"/>
      <c r="T36" s="146"/>
    </row>
    <row r="37" spans="1:20" ht="14.25" customHeight="1">
      <c r="A37" s="534"/>
      <c r="B37" s="534"/>
      <c r="C37" s="581" t="s">
        <v>49</v>
      </c>
      <c r="D37" s="582"/>
      <c r="E37" s="136"/>
      <c r="F37" s="137"/>
      <c r="G37" s="137"/>
      <c r="H37" s="138"/>
      <c r="I37" s="23"/>
      <c r="J37" s="145"/>
      <c r="K37" s="146"/>
      <c r="L37" s="147"/>
      <c r="M37" s="145"/>
      <c r="N37" s="148"/>
      <c r="O37" s="23"/>
      <c r="P37" s="145"/>
      <c r="Q37" s="146"/>
      <c r="R37" s="23"/>
      <c r="S37" s="148"/>
      <c r="T37" s="146"/>
    </row>
    <row r="38" spans="1:20" ht="14.25" customHeight="1">
      <c r="A38" s="534"/>
      <c r="B38" s="534"/>
      <c r="C38" s="531"/>
      <c r="D38" s="532"/>
      <c r="E38" s="150"/>
      <c r="F38" s="151"/>
      <c r="G38" s="151"/>
      <c r="H38" s="152"/>
      <c r="I38" s="153"/>
      <c r="J38" s="154"/>
      <c r="K38" s="155"/>
      <c r="L38" s="156"/>
      <c r="M38" s="154"/>
      <c r="N38" s="157"/>
      <c r="O38" s="153"/>
      <c r="P38" s="154"/>
      <c r="Q38" s="155"/>
      <c r="R38" s="153"/>
      <c r="S38" s="157"/>
      <c r="T38" s="155"/>
    </row>
    <row r="39" spans="1:20" ht="14.25" customHeight="1">
      <c r="A39" s="534"/>
      <c r="B39" s="534"/>
      <c r="C39" s="518"/>
      <c r="D39" s="519"/>
      <c r="E39" s="150"/>
      <c r="F39" s="151"/>
      <c r="G39" s="151"/>
      <c r="H39" s="152"/>
      <c r="I39" s="153"/>
      <c r="J39" s="154"/>
      <c r="K39" s="155"/>
      <c r="L39" s="156"/>
      <c r="M39" s="154"/>
      <c r="N39" s="157"/>
      <c r="O39" s="153"/>
      <c r="P39" s="154"/>
      <c r="Q39" s="155"/>
      <c r="R39" s="153"/>
      <c r="S39" s="157"/>
      <c r="T39" s="155"/>
    </row>
    <row r="40" spans="1:20" ht="14.25" customHeight="1">
      <c r="A40" s="534"/>
      <c r="B40" s="534"/>
      <c r="C40" s="518"/>
      <c r="D40" s="519"/>
      <c r="E40" s="150"/>
      <c r="F40" s="151"/>
      <c r="G40" s="151"/>
      <c r="H40" s="152"/>
      <c r="I40" s="153"/>
      <c r="J40" s="154"/>
      <c r="K40" s="155"/>
      <c r="L40" s="156"/>
      <c r="M40" s="154"/>
      <c r="N40" s="157"/>
      <c r="O40" s="153"/>
      <c r="P40" s="154"/>
      <c r="Q40" s="155"/>
      <c r="R40" s="153"/>
      <c r="S40" s="157"/>
      <c r="T40" s="155"/>
    </row>
    <row r="41" spans="1:20" ht="14.25" customHeight="1">
      <c r="A41" s="534"/>
      <c r="B41" s="534"/>
      <c r="C41" s="518"/>
      <c r="D41" s="519"/>
      <c r="E41" s="150"/>
      <c r="F41" s="151"/>
      <c r="G41" s="151"/>
      <c r="H41" s="152"/>
      <c r="I41" s="153"/>
      <c r="J41" s="154"/>
      <c r="K41" s="155"/>
      <c r="L41" s="156"/>
      <c r="M41" s="154"/>
      <c r="N41" s="157"/>
      <c r="O41" s="153"/>
      <c r="P41" s="154"/>
      <c r="Q41" s="155"/>
      <c r="R41" s="153"/>
      <c r="S41" s="157"/>
      <c r="T41" s="155"/>
    </row>
    <row r="42" spans="1:20" ht="14.25" customHeight="1">
      <c r="A42" s="534"/>
      <c r="B42" s="534"/>
      <c r="C42" s="518"/>
      <c r="D42" s="519"/>
      <c r="E42" s="150"/>
      <c r="F42" s="151"/>
      <c r="G42" s="151"/>
      <c r="H42" s="152"/>
      <c r="I42" s="153"/>
      <c r="J42" s="154"/>
      <c r="K42" s="155"/>
      <c r="L42" s="156"/>
      <c r="M42" s="154"/>
      <c r="N42" s="157"/>
      <c r="O42" s="153"/>
      <c r="P42" s="154"/>
      <c r="Q42" s="155"/>
      <c r="R42" s="153"/>
      <c r="S42" s="157"/>
      <c r="T42" s="155"/>
    </row>
    <row r="43" spans="1:20" ht="14.25" customHeight="1">
      <c r="A43" s="534"/>
      <c r="B43" s="534"/>
      <c r="C43" s="518"/>
      <c r="D43" s="519"/>
      <c r="E43" s="150"/>
      <c r="F43" s="151"/>
      <c r="G43" s="151"/>
      <c r="H43" s="152"/>
      <c r="I43" s="153"/>
      <c r="J43" s="154"/>
      <c r="K43" s="155"/>
      <c r="L43" s="156"/>
      <c r="M43" s="154"/>
      <c r="N43" s="157"/>
      <c r="O43" s="153"/>
      <c r="P43" s="154"/>
      <c r="Q43" s="155"/>
      <c r="R43" s="153"/>
      <c r="S43" s="157"/>
      <c r="T43" s="155"/>
    </row>
    <row r="44" spans="1:20" ht="14.25" customHeight="1">
      <c r="A44" s="534"/>
      <c r="B44" s="534"/>
      <c r="C44" s="518"/>
      <c r="D44" s="519"/>
      <c r="E44" s="150"/>
      <c r="F44" s="151"/>
      <c r="G44" s="151"/>
      <c r="H44" s="152"/>
      <c r="I44" s="153"/>
      <c r="J44" s="154"/>
      <c r="K44" s="155"/>
      <c r="L44" s="156"/>
      <c r="M44" s="154"/>
      <c r="N44" s="157"/>
      <c r="O44" s="153"/>
      <c r="P44" s="154"/>
      <c r="Q44" s="155"/>
      <c r="R44" s="153"/>
      <c r="S44" s="157"/>
      <c r="T44" s="155"/>
    </row>
    <row r="45" spans="1:20" ht="14.25" customHeight="1">
      <c r="A45" s="534"/>
      <c r="B45" s="534"/>
      <c r="C45" s="518"/>
      <c r="D45" s="519"/>
      <c r="E45" s="150"/>
      <c r="F45" s="151"/>
      <c r="G45" s="151"/>
      <c r="H45" s="152"/>
      <c r="I45" s="153"/>
      <c r="J45" s="154"/>
      <c r="K45" s="155"/>
      <c r="L45" s="156"/>
      <c r="M45" s="154"/>
      <c r="N45" s="157"/>
      <c r="O45" s="153"/>
      <c r="P45" s="154"/>
      <c r="Q45" s="155"/>
      <c r="R45" s="153"/>
      <c r="S45" s="157"/>
      <c r="T45" s="155"/>
    </row>
    <row r="46" spans="1:20" ht="14.25" customHeight="1">
      <c r="A46" s="534"/>
      <c r="B46" s="534"/>
      <c r="C46" s="518"/>
      <c r="D46" s="519"/>
      <c r="E46" s="150"/>
      <c r="F46" s="151"/>
      <c r="G46" s="151"/>
      <c r="H46" s="152"/>
      <c r="I46" s="153"/>
      <c r="J46" s="154"/>
      <c r="K46" s="155"/>
      <c r="L46" s="156"/>
      <c r="M46" s="154"/>
      <c r="N46" s="157"/>
      <c r="O46" s="153"/>
      <c r="P46" s="154"/>
      <c r="Q46" s="155"/>
      <c r="R46" s="153"/>
      <c r="S46" s="157"/>
      <c r="T46" s="155"/>
    </row>
    <row r="47" spans="1:20" ht="14.25" customHeight="1">
      <c r="A47" s="534"/>
      <c r="B47" s="534"/>
      <c r="C47" s="518"/>
      <c r="D47" s="519"/>
      <c r="E47" s="150"/>
      <c r="F47" s="151"/>
      <c r="G47" s="151"/>
      <c r="H47" s="152"/>
      <c r="I47" s="153"/>
      <c r="J47" s="154"/>
      <c r="K47" s="155"/>
      <c r="L47" s="156"/>
      <c r="M47" s="154"/>
      <c r="N47" s="157"/>
      <c r="O47" s="153"/>
      <c r="P47" s="154"/>
      <c r="Q47" s="155"/>
      <c r="R47" s="153"/>
      <c r="S47" s="157"/>
      <c r="T47" s="155"/>
    </row>
    <row r="48" spans="1:20" ht="14.25" customHeight="1">
      <c r="A48" s="534"/>
      <c r="B48" s="534"/>
      <c r="C48" s="518"/>
      <c r="D48" s="519"/>
      <c r="E48" s="150"/>
      <c r="F48" s="151"/>
      <c r="G48" s="151"/>
      <c r="H48" s="152"/>
      <c r="I48" s="153"/>
      <c r="J48" s="154"/>
      <c r="K48" s="155"/>
      <c r="L48" s="156"/>
      <c r="M48" s="154"/>
      <c r="N48" s="157"/>
      <c r="O48" s="153"/>
      <c r="P48" s="154"/>
      <c r="Q48" s="155"/>
      <c r="R48" s="153"/>
      <c r="S48" s="157"/>
      <c r="T48" s="155"/>
    </row>
    <row r="49" spans="1:23" ht="14.25" customHeight="1">
      <c r="A49" s="534"/>
      <c r="B49" s="534"/>
      <c r="C49" s="518"/>
      <c r="D49" s="519"/>
      <c r="E49" s="150"/>
      <c r="F49" s="151"/>
      <c r="G49" s="151"/>
      <c r="H49" s="152"/>
      <c r="I49" s="153"/>
      <c r="J49" s="154"/>
      <c r="K49" s="155"/>
      <c r="L49" s="156"/>
      <c r="M49" s="154"/>
      <c r="N49" s="157"/>
      <c r="O49" s="153"/>
      <c r="P49" s="154"/>
      <c r="Q49" s="155"/>
      <c r="R49" s="153"/>
      <c r="S49" s="157"/>
      <c r="T49" s="155"/>
    </row>
    <row r="50" spans="1:23" ht="14.25" customHeight="1">
      <c r="A50" s="534"/>
      <c r="B50" s="534"/>
      <c r="C50" s="518"/>
      <c r="D50" s="519"/>
      <c r="E50" s="150"/>
      <c r="F50" s="151"/>
      <c r="G50" s="151"/>
      <c r="H50" s="152"/>
      <c r="I50" s="153"/>
      <c r="J50" s="154"/>
      <c r="K50" s="155"/>
      <c r="L50" s="156"/>
      <c r="M50" s="154"/>
      <c r="N50" s="157"/>
      <c r="O50" s="153"/>
      <c r="P50" s="154"/>
      <c r="Q50" s="155"/>
      <c r="R50" s="153"/>
      <c r="S50" s="157"/>
      <c r="T50" s="155"/>
    </row>
    <row r="51" spans="1:23" ht="14.25" customHeight="1">
      <c r="A51" s="534"/>
      <c r="B51" s="534"/>
      <c r="C51" s="518"/>
      <c r="D51" s="519"/>
      <c r="E51" s="150"/>
      <c r="F51" s="151"/>
      <c r="G51" s="151"/>
      <c r="H51" s="152"/>
      <c r="I51" s="153"/>
      <c r="J51" s="154"/>
      <c r="K51" s="155"/>
      <c r="L51" s="156"/>
      <c r="M51" s="154"/>
      <c r="N51" s="157"/>
      <c r="O51" s="153"/>
      <c r="P51" s="154"/>
      <c r="Q51" s="155"/>
      <c r="R51" s="153"/>
      <c r="S51" s="157"/>
      <c r="T51" s="155"/>
    </row>
    <row r="52" spans="1:23" ht="14.25" customHeight="1" thickBot="1">
      <c r="A52" s="534"/>
      <c r="B52" s="534"/>
      <c r="C52" s="518"/>
      <c r="D52" s="519"/>
      <c r="E52" s="122"/>
      <c r="F52" s="123"/>
      <c r="G52" s="123"/>
      <c r="H52" s="158"/>
      <c r="I52" s="159"/>
      <c r="J52" s="160"/>
      <c r="K52" s="161"/>
      <c r="L52" s="162"/>
      <c r="M52" s="160"/>
      <c r="N52" s="163"/>
      <c r="O52" s="159"/>
      <c r="P52" s="160"/>
      <c r="Q52" s="161"/>
      <c r="R52" s="159"/>
      <c r="S52" s="163"/>
      <c r="T52" s="161"/>
    </row>
    <row r="53" spans="1:23" ht="14.25" customHeight="1">
      <c r="A53" s="561"/>
      <c r="B53" s="164"/>
      <c r="C53" s="17"/>
      <c r="D53" s="55"/>
      <c r="E53" s="165" t="s">
        <v>50</v>
      </c>
      <c r="F53" s="166">
        <f>IF(K58&gt;0,SQRT((1-K58^2)/K58^2),)</f>
        <v>0</v>
      </c>
      <c r="G53" s="167"/>
      <c r="H53" s="168"/>
      <c r="I53" s="164"/>
      <c r="J53" s="166"/>
      <c r="K53" s="169"/>
      <c r="L53" s="165"/>
      <c r="M53" s="166"/>
      <c r="N53" s="170"/>
      <c r="O53" s="165"/>
      <c r="P53" s="166"/>
      <c r="Q53" s="169"/>
      <c r="R53" s="165"/>
      <c r="S53" s="170"/>
      <c r="T53" s="169"/>
    </row>
    <row r="54" spans="1:23" ht="14.25" customHeight="1" thickBot="1">
      <c r="A54" s="561"/>
      <c r="B54" s="171"/>
      <c r="C54" s="172"/>
      <c r="D54" s="173"/>
      <c r="E54" s="5" t="s">
        <v>50</v>
      </c>
      <c r="F54" s="123">
        <f>IF(K59&gt;0,SQRT((1-K59^2)/K59^2),)</f>
        <v>0</v>
      </c>
      <c r="G54" s="174"/>
      <c r="H54" s="175"/>
      <c r="I54" s="171"/>
      <c r="J54" s="123"/>
      <c r="K54" s="158"/>
      <c r="L54" s="122"/>
      <c r="M54" s="176"/>
      <c r="N54" s="124"/>
      <c r="O54" s="122"/>
      <c r="P54" s="123"/>
      <c r="Q54" s="158"/>
      <c r="R54" s="122"/>
      <c r="S54" s="124"/>
      <c r="T54" s="158"/>
      <c r="V54" s="177"/>
    </row>
    <row r="55" spans="1:23" ht="14.25" customHeight="1">
      <c r="A55" s="534"/>
      <c r="B55" s="480" t="s">
        <v>51</v>
      </c>
      <c r="C55" s="520"/>
      <c r="D55" s="178" t="s">
        <v>30</v>
      </c>
      <c r="E55" s="522"/>
      <c r="F55" s="523"/>
      <c r="G55" s="523"/>
      <c r="H55" s="524"/>
      <c r="I55" s="179"/>
      <c r="J55" s="180" t="s">
        <v>52</v>
      </c>
      <c r="K55" s="181"/>
      <c r="L55" s="182"/>
      <c r="M55" s="180" t="s">
        <v>52</v>
      </c>
      <c r="N55" s="183"/>
      <c r="O55" s="179"/>
      <c r="P55" s="180" t="s">
        <v>52</v>
      </c>
      <c r="Q55" s="181"/>
      <c r="R55" s="179"/>
      <c r="S55" s="183" t="s">
        <v>52</v>
      </c>
      <c r="T55" s="181"/>
    </row>
    <row r="56" spans="1:23" ht="14.25" customHeight="1">
      <c r="A56" s="534"/>
      <c r="B56" s="480"/>
      <c r="C56" s="520"/>
      <c r="D56" s="184" t="s">
        <v>31</v>
      </c>
      <c r="E56" s="518"/>
      <c r="F56" s="525"/>
      <c r="G56" s="525"/>
      <c r="H56" s="519"/>
      <c r="I56" s="23"/>
      <c r="J56" s="145">
        <v>35</v>
      </c>
      <c r="K56" s="146"/>
      <c r="L56" s="147"/>
      <c r="M56" s="145">
        <v>35</v>
      </c>
      <c r="N56" s="148"/>
      <c r="O56" s="23"/>
      <c r="P56" s="145">
        <v>35</v>
      </c>
      <c r="Q56" s="146"/>
      <c r="R56" s="23"/>
      <c r="S56" s="148">
        <v>35</v>
      </c>
      <c r="T56" s="146"/>
    </row>
    <row r="57" spans="1:23" ht="14.25" customHeight="1" thickBot="1">
      <c r="A57" s="534"/>
      <c r="B57" s="465"/>
      <c r="C57" s="521"/>
      <c r="D57" s="158" t="s">
        <v>32</v>
      </c>
      <c r="E57" s="526"/>
      <c r="F57" s="527"/>
      <c r="G57" s="527"/>
      <c r="H57" s="528"/>
      <c r="I57" s="185"/>
      <c r="J57" s="186" t="s">
        <v>53</v>
      </c>
      <c r="K57" s="187"/>
      <c r="L57" s="188"/>
      <c r="M57" s="186" t="s">
        <v>53</v>
      </c>
      <c r="N57" s="172"/>
      <c r="O57" s="185"/>
      <c r="P57" s="186" t="s">
        <v>53</v>
      </c>
      <c r="Q57" s="189"/>
      <c r="R57" s="190"/>
      <c r="S57" s="186" t="s">
        <v>53</v>
      </c>
      <c r="T57" s="187"/>
    </row>
    <row r="58" spans="1:23" ht="14.25" customHeight="1">
      <c r="A58" s="534"/>
      <c r="B58" s="503" t="s">
        <v>54</v>
      </c>
      <c r="C58" s="504"/>
      <c r="D58" s="505"/>
      <c r="E58" s="512" t="s">
        <v>55</v>
      </c>
      <c r="F58" s="513"/>
      <c r="G58" s="513"/>
      <c r="H58" s="568"/>
      <c r="I58" s="191"/>
      <c r="J58" s="192" t="s">
        <v>52</v>
      </c>
      <c r="K58" s="193"/>
      <c r="L58" s="191"/>
      <c r="M58" s="192" t="s">
        <v>52</v>
      </c>
      <c r="N58" s="193"/>
      <c r="O58" s="191"/>
      <c r="P58" s="192" t="s">
        <v>52</v>
      </c>
      <c r="Q58" s="193"/>
      <c r="R58" s="191"/>
      <c r="S58" s="192" t="s">
        <v>52</v>
      </c>
      <c r="T58" s="193"/>
    </row>
    <row r="59" spans="1:23" ht="14.25" customHeight="1">
      <c r="A59" s="534"/>
      <c r="B59" s="506"/>
      <c r="C59" s="507"/>
      <c r="D59" s="508"/>
      <c r="E59" s="514" t="s">
        <v>56</v>
      </c>
      <c r="F59" s="515"/>
      <c r="G59" s="515"/>
      <c r="H59" s="569"/>
      <c r="I59" s="194"/>
      <c r="J59" s="195"/>
      <c r="K59" s="196"/>
      <c r="L59" s="194"/>
      <c r="M59" s="195"/>
      <c r="N59" s="196"/>
      <c r="O59" s="194"/>
      <c r="P59" s="195"/>
      <c r="Q59" s="196"/>
      <c r="R59" s="194"/>
      <c r="S59" s="195"/>
      <c r="T59" s="196"/>
    </row>
    <row r="60" spans="1:23" ht="14.25" customHeight="1">
      <c r="A60" s="534"/>
      <c r="B60" s="506"/>
      <c r="C60" s="507"/>
      <c r="D60" s="508"/>
      <c r="E60" s="516" t="s">
        <v>28</v>
      </c>
      <c r="F60" s="517"/>
      <c r="G60" s="517"/>
      <c r="H60" s="570"/>
      <c r="I60" s="518"/>
      <c r="J60" s="525"/>
      <c r="K60" s="523"/>
      <c r="L60" s="518"/>
      <c r="M60" s="525"/>
      <c r="N60" s="519"/>
      <c r="O60" s="518"/>
      <c r="P60" s="525"/>
      <c r="Q60" s="519"/>
      <c r="R60" s="518"/>
      <c r="S60" s="525"/>
      <c r="T60" s="519"/>
    </row>
    <row r="61" spans="1:23" ht="14.25" customHeight="1" thickBot="1">
      <c r="A61" s="534"/>
      <c r="B61" s="509"/>
      <c r="C61" s="510"/>
      <c r="D61" s="511"/>
      <c r="E61" s="497" t="s">
        <v>28</v>
      </c>
      <c r="F61" s="498"/>
      <c r="G61" s="498"/>
      <c r="H61" s="567"/>
      <c r="I61" s="526"/>
      <c r="J61" s="527"/>
      <c r="K61" s="527"/>
      <c r="L61" s="526"/>
      <c r="M61" s="527"/>
      <c r="N61" s="528"/>
      <c r="O61" s="526"/>
      <c r="P61" s="527"/>
      <c r="Q61" s="528"/>
      <c r="R61" s="526"/>
      <c r="S61" s="527"/>
      <c r="T61" s="528"/>
      <c r="W61" s="197"/>
    </row>
    <row r="62" spans="1:23" ht="14.25" customHeight="1">
      <c r="A62" s="534"/>
      <c r="B62" s="477" t="s">
        <v>57</v>
      </c>
      <c r="C62" s="478"/>
      <c r="D62" s="479"/>
      <c r="E62" s="483" t="s">
        <v>58</v>
      </c>
      <c r="F62" s="484"/>
      <c r="G62" s="484"/>
      <c r="H62" s="485"/>
      <c r="I62" s="198">
        <f>ROUND((V8^2+W8^2)*[2]АРЭС!$F$6/[2]АРЭС!$C$6^2,4)</f>
        <v>0</v>
      </c>
      <c r="J62" s="199" t="s">
        <v>59</v>
      </c>
      <c r="K62" s="200">
        <f>ROUND((V8^2+W8^2)*[2]АРЭС!$I$6/([2]АРЭС!$C$6*100),4)</f>
        <v>0</v>
      </c>
      <c r="L62" s="198">
        <f>ROUND((X8^2+Y8^2)*[2]АРЭС!$F$6/[2]АРЭС!$C$6^2,4)</f>
        <v>0</v>
      </c>
      <c r="M62" s="199" t="s">
        <v>59</v>
      </c>
      <c r="N62" s="200">
        <f>ROUND((X8^2+Y8^2)*[2]АРЭС!$I$6/([2]АРЭС!$C$6*100),4)</f>
        <v>0</v>
      </c>
      <c r="O62" s="198">
        <f>ROUND((Z8^2+AA8^2)*[2]АРЭС!$F$6/[2]АРЭС!$C$6^2,4)</f>
        <v>0</v>
      </c>
      <c r="P62" s="199" t="s">
        <v>59</v>
      </c>
      <c r="Q62" s="200">
        <f>ROUND((Z8^2+AA8^2)*[2]АРЭС!$I$6/([2]АРЭС!$C$6*100),4)</f>
        <v>0</v>
      </c>
      <c r="R62" s="198">
        <f>ROUND((AB8^2+AC8^2)*[2]АРЭС!$F$6/[2]АРЭС!$C$6^2,4)</f>
        <v>0</v>
      </c>
      <c r="S62" s="199" t="s">
        <v>59</v>
      </c>
      <c r="T62" s="200">
        <f>ROUND((AB8^2+AC8^2)*[2]АРЭС!$I$6/([2]АРЭС!$C$6*100),4)</f>
        <v>0</v>
      </c>
    </row>
    <row r="63" spans="1:23" ht="14.25" customHeight="1">
      <c r="A63" s="534"/>
      <c r="B63" s="480"/>
      <c r="C63" s="481"/>
      <c r="D63" s="482"/>
      <c r="E63" s="486" t="s">
        <v>58</v>
      </c>
      <c r="F63" s="487"/>
      <c r="G63" s="487"/>
      <c r="H63" s="488"/>
      <c r="I63" s="201">
        <f>ROUND((V12^2+W12^2)*[2]АРЭС!$F$7/[2]АРЭС!$C$7^2,4)</f>
        <v>0</v>
      </c>
      <c r="J63" s="202" t="s">
        <v>59</v>
      </c>
      <c r="K63" s="203">
        <f>ROUND((V12^2+W12^2)*[2]АРЭС!$I$7/([2]АРЭС!$C$7*100),4)</f>
        <v>0</v>
      </c>
      <c r="L63" s="201">
        <f>ROUND((X12^2+Y12^2)*[2]АРЭС!$F$7/[2]АРЭС!$C$7^2,4)</f>
        <v>0</v>
      </c>
      <c r="M63" s="202" t="s">
        <v>59</v>
      </c>
      <c r="N63" s="203">
        <f>ROUND((X12^2+Y12^2)*[2]АРЭС!$I$7/([2]АРЭС!$C$7*100),4)</f>
        <v>0</v>
      </c>
      <c r="O63" s="201">
        <f>ROUND((Z12^2+AA12^2)*[2]АРЭС!$F$7/[2]АРЭС!$C$7^2,4)</f>
        <v>0</v>
      </c>
      <c r="P63" s="202" t="s">
        <v>59</v>
      </c>
      <c r="Q63" s="203">
        <f>ROUND((Z12^2+AA12^2)*[2]АРЭС!$I$7/([2]АРЭС!$C$7*100),4)</f>
        <v>0</v>
      </c>
      <c r="R63" s="201">
        <f>ROUND((AB12^2+AC12^2)*[2]АРЭС!$F$7/[2]АРЭС!$C$7^2,4)</f>
        <v>0</v>
      </c>
      <c r="S63" s="202" t="s">
        <v>59</v>
      </c>
      <c r="T63" s="203">
        <f>ROUND((AB12^2+AC12^2)*[2]АРЭС!$I$7/([2]АРЭС!$C$7*100),4)</f>
        <v>0</v>
      </c>
    </row>
    <row r="64" spans="1:23" ht="14.25" customHeight="1">
      <c r="A64" s="534"/>
      <c r="B64" s="480"/>
      <c r="C64" s="481"/>
      <c r="D64" s="482"/>
      <c r="E64" s="486" t="s">
        <v>58</v>
      </c>
      <c r="F64" s="487"/>
      <c r="G64" s="487"/>
      <c r="H64" s="488"/>
      <c r="I64" s="105"/>
      <c r="J64" s="204" t="s">
        <v>59</v>
      </c>
      <c r="K64" s="74"/>
      <c r="L64" s="105"/>
      <c r="M64" s="204" t="s">
        <v>59</v>
      </c>
      <c r="N64" s="74"/>
      <c r="O64" s="105"/>
      <c r="P64" s="204" t="s">
        <v>59</v>
      </c>
      <c r="Q64" s="74"/>
      <c r="R64" s="105"/>
      <c r="S64" s="204" t="s">
        <v>59</v>
      </c>
      <c r="T64" s="74"/>
    </row>
    <row r="65" spans="1:20" ht="14.25" customHeight="1" thickBot="1">
      <c r="A65" s="534"/>
      <c r="B65" s="480"/>
      <c r="C65" s="481"/>
      <c r="D65" s="482"/>
      <c r="E65" s="489" t="s">
        <v>58</v>
      </c>
      <c r="F65" s="490"/>
      <c r="G65" s="490"/>
      <c r="H65" s="491"/>
      <c r="I65" s="113"/>
      <c r="J65" s="205" t="s">
        <v>59</v>
      </c>
      <c r="K65" s="61"/>
      <c r="L65" s="113"/>
      <c r="M65" s="205" t="s">
        <v>59</v>
      </c>
      <c r="N65" s="61"/>
      <c r="O65" s="113"/>
      <c r="P65" s="205" t="s">
        <v>59</v>
      </c>
      <c r="Q65" s="61"/>
      <c r="R65" s="113"/>
      <c r="S65" s="205" t="s">
        <v>59</v>
      </c>
      <c r="T65" s="61"/>
    </row>
    <row r="66" spans="1:20" ht="14.25" customHeight="1">
      <c r="A66" s="561"/>
      <c r="B66" s="206"/>
      <c r="C66" s="207"/>
      <c r="D66" s="208"/>
      <c r="E66" s="209"/>
      <c r="F66" s="492" t="s">
        <v>60</v>
      </c>
      <c r="G66" s="492"/>
      <c r="H66" s="210"/>
      <c r="I66" s="211">
        <f>I62+V8+H6</f>
        <v>4.0000000000000001E-3</v>
      </c>
      <c r="J66" s="212" t="s">
        <v>59</v>
      </c>
      <c r="K66" s="213">
        <f>K62+W8+H7</f>
        <v>0.125</v>
      </c>
      <c r="L66" s="211">
        <f>L62+X8+H6</f>
        <v>4.0000000000000001E-3</v>
      </c>
      <c r="M66" s="212" t="s">
        <v>59</v>
      </c>
      <c r="N66" s="214">
        <f>N62+Y8+H7</f>
        <v>0.125</v>
      </c>
      <c r="O66" s="215">
        <f>O62+Z8+H6</f>
        <v>4.0000000000000001E-3</v>
      </c>
      <c r="P66" s="212" t="s">
        <v>59</v>
      </c>
      <c r="Q66" s="213">
        <f>Q62+AA8+H7</f>
        <v>0.125</v>
      </c>
      <c r="R66" s="211">
        <f>R62+AB8+H6</f>
        <v>4.0000000000000001E-3</v>
      </c>
      <c r="S66" s="212" t="s">
        <v>59</v>
      </c>
      <c r="T66" s="214">
        <f>T62+AC8+H7</f>
        <v>0.125</v>
      </c>
    </row>
    <row r="67" spans="1:20" ht="14.25" customHeight="1">
      <c r="A67" s="561"/>
      <c r="B67" s="216"/>
      <c r="C67" s="217"/>
      <c r="D67" s="218"/>
      <c r="E67" s="219"/>
      <c r="F67" s="462" t="s">
        <v>61</v>
      </c>
      <c r="G67" s="462"/>
      <c r="H67" s="220"/>
      <c r="I67" s="221">
        <f>I63+V12+H10</f>
        <v>4.0000000000000001E-3</v>
      </c>
      <c r="J67" s="204" t="s">
        <v>59</v>
      </c>
      <c r="K67" s="221">
        <f>K63+W12+H11</f>
        <v>0.125</v>
      </c>
      <c r="L67" s="222">
        <f>L63+X12+H10</f>
        <v>4.0000000000000001E-3</v>
      </c>
      <c r="M67" s="204" t="s">
        <v>59</v>
      </c>
      <c r="N67" s="223">
        <f>N63+Y12+H11</f>
        <v>0.125</v>
      </c>
      <c r="O67" s="221">
        <f>O63+Z12+H10</f>
        <v>4.0000000000000001E-3</v>
      </c>
      <c r="P67" s="204" t="s">
        <v>59</v>
      </c>
      <c r="Q67" s="221">
        <f>Q63+AA12+H11</f>
        <v>0.125</v>
      </c>
      <c r="R67" s="222">
        <f>R63+AB12+H10</f>
        <v>4.0000000000000001E-3</v>
      </c>
      <c r="S67" s="204" t="s">
        <v>59</v>
      </c>
      <c r="T67" s="223">
        <f>T63+AC12+H11</f>
        <v>0.125</v>
      </c>
    </row>
    <row r="68" spans="1:20" ht="14.25" customHeight="1">
      <c r="A68" s="561"/>
      <c r="B68" s="216"/>
      <c r="C68" s="217"/>
      <c r="D68" s="218"/>
      <c r="E68" s="219"/>
      <c r="F68" s="580" t="s">
        <v>62</v>
      </c>
      <c r="G68" s="580"/>
      <c r="H68" s="220"/>
      <c r="I68" s="106"/>
      <c r="J68" s="204" t="s">
        <v>59</v>
      </c>
      <c r="K68" s="106"/>
      <c r="L68" s="105"/>
      <c r="M68" s="204" t="s">
        <v>59</v>
      </c>
      <c r="N68" s="74"/>
      <c r="O68" s="106"/>
      <c r="P68" s="204" t="s">
        <v>59</v>
      </c>
      <c r="Q68" s="106"/>
      <c r="R68" s="105"/>
      <c r="S68" s="204" t="s">
        <v>59</v>
      </c>
      <c r="T68" s="74"/>
    </row>
    <row r="69" spans="1:20" ht="14.25" customHeight="1" thickBot="1">
      <c r="A69" s="561"/>
      <c r="B69" s="224"/>
      <c r="C69" s="225"/>
      <c r="D69" s="226"/>
      <c r="E69" s="227"/>
      <c r="F69" s="464" t="s">
        <v>63</v>
      </c>
      <c r="G69" s="464"/>
      <c r="H69" s="228"/>
      <c r="I69" s="225"/>
      <c r="J69" s="229" t="s">
        <v>59</v>
      </c>
      <c r="K69" s="225"/>
      <c r="L69" s="224"/>
      <c r="M69" s="229" t="s">
        <v>59</v>
      </c>
      <c r="N69" s="226"/>
      <c r="O69" s="225"/>
      <c r="P69" s="229" t="s">
        <v>59</v>
      </c>
      <c r="Q69" s="225"/>
      <c r="R69" s="224"/>
      <c r="S69" s="229" t="s">
        <v>59</v>
      </c>
      <c r="T69" s="226"/>
    </row>
    <row r="70" spans="1:20" ht="14.25" customHeight="1" thickBot="1">
      <c r="A70" s="534"/>
      <c r="B70" s="465"/>
      <c r="C70" s="466"/>
      <c r="D70" s="467"/>
      <c r="E70" s="468" t="s">
        <v>64</v>
      </c>
      <c r="F70" s="469"/>
      <c r="G70" s="469"/>
      <c r="H70" s="470"/>
      <c r="I70" s="230">
        <f>I66+I67</f>
        <v>8.0000000000000002E-3</v>
      </c>
      <c r="J70" s="231" t="s">
        <v>59</v>
      </c>
      <c r="K70" s="232">
        <f>K66+K67</f>
        <v>0.25</v>
      </c>
      <c r="L70" s="230">
        <f>L66+L67</f>
        <v>8.0000000000000002E-3</v>
      </c>
      <c r="M70" s="231" t="s">
        <v>59</v>
      </c>
      <c r="N70" s="232">
        <f>N66+N67</f>
        <v>0.25</v>
      </c>
      <c r="O70" s="230">
        <f>O66+O67</f>
        <v>8.0000000000000002E-3</v>
      </c>
      <c r="P70" s="231" t="s">
        <v>59</v>
      </c>
      <c r="Q70" s="232">
        <f>Q66+Q67</f>
        <v>0.25</v>
      </c>
      <c r="R70" s="230">
        <f>R66+R67</f>
        <v>8.0000000000000002E-3</v>
      </c>
      <c r="S70" s="231" t="s">
        <v>59</v>
      </c>
      <c r="T70" s="232">
        <f>T66+T67</f>
        <v>0.25</v>
      </c>
    </row>
    <row r="71" spans="1:20" ht="14.25" customHeight="1" thickBot="1">
      <c r="A71" s="534"/>
      <c r="B71" s="471" t="s">
        <v>65</v>
      </c>
      <c r="C71" s="472"/>
      <c r="D71" s="473"/>
      <c r="E71" s="474" t="s">
        <v>66</v>
      </c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6"/>
    </row>
    <row r="72" spans="1:20" ht="14.25" customHeight="1" thickBot="1">
      <c r="A72" s="558"/>
      <c r="B72" s="459" t="s">
        <v>67</v>
      </c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1"/>
    </row>
    <row r="74" spans="1:20">
      <c r="B74" t="s">
        <v>68</v>
      </c>
      <c r="P74" t="s">
        <v>69</v>
      </c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74"/>
  <sheetViews>
    <sheetView zoomScaleNormal="100" workbookViewId="0">
      <selection activeCell="S29" sqref="S29:S33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1" customFormat="1" ht="14.25" customHeight="1">
      <c r="A1" s="559" t="s">
        <v>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</row>
    <row r="2" spans="1:31" s="1" customFormat="1" ht="14.25" customHeight="1" thickBot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</row>
    <row r="3" spans="1:31" ht="14.25" customHeight="1" thickBot="1">
      <c r="A3" s="533" t="s">
        <v>1</v>
      </c>
      <c r="B3" s="477"/>
      <c r="C3" s="478"/>
      <c r="D3" s="479"/>
      <c r="E3" s="477" t="s">
        <v>2</v>
      </c>
      <c r="F3" s="479"/>
      <c r="G3" s="478" t="s">
        <v>3</v>
      </c>
      <c r="H3" s="479"/>
      <c r="I3" s="562" t="s">
        <v>80</v>
      </c>
      <c r="J3" s="563"/>
      <c r="K3" s="564"/>
      <c r="L3" s="562" t="s">
        <v>81</v>
      </c>
      <c r="M3" s="563"/>
      <c r="N3" s="564"/>
      <c r="O3" s="562" t="s">
        <v>82</v>
      </c>
      <c r="P3" s="563"/>
      <c r="Q3" s="564"/>
      <c r="R3" s="562" t="s">
        <v>83</v>
      </c>
      <c r="S3" s="563"/>
      <c r="T3" s="564"/>
    </row>
    <row r="4" spans="1:31" ht="14.25" customHeight="1">
      <c r="A4" s="534"/>
      <c r="B4" s="480"/>
      <c r="C4" s="481"/>
      <c r="D4" s="482"/>
      <c r="E4" s="480"/>
      <c r="F4" s="482"/>
      <c r="G4" s="481"/>
      <c r="H4" s="482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556" t="s">
        <v>11</v>
      </c>
      <c r="W4" s="557"/>
      <c r="X4" s="556" t="s">
        <v>12</v>
      </c>
      <c r="Y4" s="557"/>
      <c r="Z4" s="556" t="s">
        <v>13</v>
      </c>
      <c r="AA4" s="557"/>
      <c r="AB4" s="556" t="s">
        <v>14</v>
      </c>
      <c r="AC4" s="557"/>
    </row>
    <row r="5" spans="1:31" ht="14.25" customHeight="1" thickBot="1">
      <c r="A5" s="534"/>
      <c r="B5" s="465"/>
      <c r="C5" s="466"/>
      <c r="D5" s="467"/>
      <c r="E5" s="465"/>
      <c r="F5" s="467"/>
      <c r="G5" s="466"/>
      <c r="H5" s="467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</row>
    <row r="6" spans="1:31" ht="14.25" customHeight="1">
      <c r="A6" s="534"/>
      <c r="B6" s="533" t="s">
        <v>19</v>
      </c>
      <c r="C6" s="541" t="s">
        <v>20</v>
      </c>
      <c r="D6" s="10"/>
      <c r="E6" s="588"/>
      <c r="F6" s="589"/>
      <c r="G6" s="11" t="s">
        <v>21</v>
      </c>
      <c r="H6" s="265">
        <f>[2]АРЭС!$E$6</f>
        <v>4.0000000000000001E-3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  <c r="AE6" s="19" t="s">
        <v>24</v>
      </c>
    </row>
    <row r="7" spans="1:31" ht="14.25" customHeight="1">
      <c r="A7" s="534"/>
      <c r="B7" s="534"/>
      <c r="C7" s="542"/>
      <c r="D7" s="20">
        <v>35</v>
      </c>
      <c r="E7" s="549">
        <v>2</v>
      </c>
      <c r="F7" s="550"/>
      <c r="G7" s="21" t="s">
        <v>25</v>
      </c>
      <c r="H7" s="22">
        <f>[2]АРЭС!$L$6</f>
        <v>0.125</v>
      </c>
      <c r="I7" s="23"/>
      <c r="J7" s="139"/>
      <c r="K7" s="140"/>
      <c r="L7" s="141"/>
      <c r="M7" s="139"/>
      <c r="N7" s="142"/>
      <c r="O7" s="143"/>
      <c r="P7" s="139"/>
      <c r="Q7" s="140"/>
      <c r="R7" s="143"/>
      <c r="S7" s="142"/>
      <c r="T7" s="140"/>
      <c r="U7" s="18"/>
      <c r="V7" s="29"/>
      <c r="W7" s="29"/>
      <c r="X7" s="29"/>
      <c r="Y7" s="29"/>
      <c r="Z7" s="29"/>
      <c r="AA7" s="29"/>
      <c r="AB7" s="29"/>
      <c r="AC7" s="29"/>
    </row>
    <row r="8" spans="1:31" ht="14.25" customHeight="1" thickBot="1">
      <c r="A8" s="534"/>
      <c r="B8" s="534"/>
      <c r="C8" s="542"/>
      <c r="D8" s="30">
        <v>6</v>
      </c>
      <c r="E8" s="551"/>
      <c r="F8" s="552"/>
      <c r="G8" s="31"/>
      <c r="H8" s="32"/>
      <c r="I8" s="237"/>
      <c r="J8" s="233">
        <v>0.78500000000000003</v>
      </c>
      <c r="K8" s="234">
        <v>0.17399999999999999</v>
      </c>
      <c r="L8" s="235"/>
      <c r="M8" s="236">
        <v>0.81100000000000005</v>
      </c>
      <c r="N8" s="234">
        <v>0.13800000000000001</v>
      </c>
      <c r="O8" s="237"/>
      <c r="P8" s="236">
        <v>0.81</v>
      </c>
      <c r="Q8" s="234">
        <v>0.13800000000000001</v>
      </c>
      <c r="R8" s="237"/>
      <c r="S8" s="238">
        <v>0.78200000000000003</v>
      </c>
      <c r="T8" s="234">
        <v>0.13800000000000001</v>
      </c>
      <c r="U8" s="18"/>
      <c r="V8" s="40"/>
      <c r="W8" s="41"/>
      <c r="X8" s="40"/>
      <c r="Y8" s="41"/>
      <c r="Z8" s="40"/>
      <c r="AA8" s="41"/>
      <c r="AB8" s="40"/>
      <c r="AC8" s="41"/>
    </row>
    <row r="9" spans="1:31" ht="14.25" customHeight="1" thickBot="1">
      <c r="A9" s="534"/>
      <c r="B9" s="534"/>
      <c r="C9" s="543"/>
      <c r="D9" s="42" t="s">
        <v>26</v>
      </c>
      <c r="E9" s="585"/>
      <c r="F9" s="586"/>
      <c r="G9" s="586"/>
      <c r="H9" s="587"/>
      <c r="I9" s="243"/>
      <c r="J9" s="239"/>
      <c r="K9" s="240"/>
      <c r="L9" s="241"/>
      <c r="M9" s="239"/>
      <c r="N9" s="242"/>
      <c r="O9" s="243"/>
      <c r="P9" s="239"/>
      <c r="Q9" s="240"/>
      <c r="R9" s="243"/>
      <c r="S9" s="242"/>
      <c r="T9" s="240"/>
      <c r="U9" s="49"/>
      <c r="V9" s="50"/>
      <c r="W9" s="50"/>
      <c r="X9" s="50"/>
      <c r="Y9" s="50"/>
      <c r="Z9" s="50"/>
      <c r="AA9" s="50"/>
      <c r="AB9" s="50"/>
      <c r="AC9" s="50"/>
    </row>
    <row r="10" spans="1:31" ht="14.25" customHeight="1">
      <c r="A10" s="534"/>
      <c r="B10" s="534"/>
      <c r="C10" s="541" t="s">
        <v>27</v>
      </c>
      <c r="D10" s="51"/>
      <c r="E10" s="583"/>
      <c r="F10" s="584"/>
      <c r="G10" s="52" t="s">
        <v>21</v>
      </c>
      <c r="H10" s="265">
        <f>[2]АРЭС!$E$7</f>
        <v>4.0000000000000001E-3</v>
      </c>
      <c r="I10" s="13"/>
      <c r="J10" s="14"/>
      <c r="K10" s="15"/>
      <c r="L10" s="16"/>
      <c r="M10" s="14"/>
      <c r="N10" s="17"/>
      <c r="O10" s="13"/>
      <c r="P10" s="14"/>
      <c r="Q10" s="15"/>
      <c r="R10" s="13"/>
      <c r="S10" s="17"/>
      <c r="T10" s="15"/>
    </row>
    <row r="11" spans="1:31" ht="14.25" customHeight="1">
      <c r="A11" s="534"/>
      <c r="B11" s="534"/>
      <c r="C11" s="542"/>
      <c r="D11" s="20">
        <v>35</v>
      </c>
      <c r="E11" s="549">
        <v>2</v>
      </c>
      <c r="F11" s="550"/>
      <c r="G11" s="21" t="s">
        <v>25</v>
      </c>
      <c r="H11" s="22">
        <f>[2]АРЭС!$L$7</f>
        <v>0.125</v>
      </c>
      <c r="I11" s="23"/>
      <c r="J11" s="145"/>
      <c r="K11" s="146"/>
      <c r="L11" s="147"/>
      <c r="M11" s="145"/>
      <c r="N11" s="148"/>
      <c r="O11" s="23"/>
      <c r="P11" s="145"/>
      <c r="Q11" s="146"/>
      <c r="R11" s="23"/>
      <c r="S11" s="148"/>
      <c r="T11" s="146"/>
      <c r="U11" s="18"/>
      <c r="V11" s="29"/>
      <c r="W11" s="29"/>
      <c r="X11" s="29"/>
      <c r="Y11" s="29"/>
      <c r="Z11" s="29"/>
      <c r="AA11" s="29"/>
      <c r="AB11" s="29"/>
      <c r="AC11" s="29"/>
    </row>
    <row r="12" spans="1:31" ht="14.25" customHeight="1" thickBot="1">
      <c r="A12" s="534"/>
      <c r="B12" s="534"/>
      <c r="C12" s="542"/>
      <c r="D12" s="30">
        <v>6</v>
      </c>
      <c r="E12" s="578"/>
      <c r="F12" s="579"/>
      <c r="G12" s="60"/>
      <c r="H12" s="61"/>
      <c r="I12" s="237"/>
      <c r="J12" s="236">
        <v>0.64</v>
      </c>
      <c r="K12" s="234">
        <v>0.08</v>
      </c>
      <c r="L12" s="235"/>
      <c r="M12" s="236">
        <v>0.65</v>
      </c>
      <c r="N12" s="234">
        <v>0.08</v>
      </c>
      <c r="O12" s="237"/>
      <c r="P12" s="236">
        <v>0.7</v>
      </c>
      <c r="Q12" s="234">
        <v>0.115</v>
      </c>
      <c r="R12" s="237"/>
      <c r="S12" s="238">
        <v>0.7</v>
      </c>
      <c r="T12" s="234">
        <v>0.115</v>
      </c>
      <c r="U12" s="18"/>
      <c r="V12" s="40"/>
      <c r="W12" s="41"/>
      <c r="X12" s="40"/>
      <c r="Y12" s="41"/>
      <c r="Z12" s="40"/>
      <c r="AA12" s="41"/>
      <c r="AB12" s="40"/>
      <c r="AC12" s="41"/>
    </row>
    <row r="13" spans="1:31" ht="14.25" customHeight="1" thickBot="1">
      <c r="A13" s="534"/>
      <c r="B13" s="534"/>
      <c r="C13" s="543"/>
      <c r="D13" s="42" t="s">
        <v>26</v>
      </c>
      <c r="E13" s="585"/>
      <c r="F13" s="586"/>
      <c r="G13" s="586"/>
      <c r="H13" s="587"/>
      <c r="I13" s="243"/>
      <c r="J13" s="239"/>
      <c r="K13" s="240"/>
      <c r="L13" s="241"/>
      <c r="M13" s="239"/>
      <c r="N13" s="242"/>
      <c r="O13" s="243"/>
      <c r="P13" s="239"/>
      <c r="Q13" s="240"/>
      <c r="R13" s="243"/>
      <c r="S13" s="242"/>
      <c r="T13" s="240"/>
    </row>
    <row r="14" spans="1:31" ht="14.25" customHeight="1">
      <c r="A14" s="534"/>
      <c r="B14" s="534"/>
      <c r="C14" s="541" t="s">
        <v>28</v>
      </c>
      <c r="D14" s="51"/>
      <c r="E14" s="535"/>
      <c r="F14" s="538"/>
      <c r="G14" s="11" t="s">
        <v>21</v>
      </c>
      <c r="H14" s="66"/>
      <c r="I14" s="165"/>
      <c r="J14" s="68"/>
      <c r="K14" s="69"/>
      <c r="L14" s="70"/>
      <c r="M14" s="68"/>
      <c r="N14" s="71"/>
      <c r="O14" s="67"/>
      <c r="P14" s="68"/>
      <c r="Q14" s="69"/>
      <c r="R14" s="67"/>
      <c r="S14" s="72"/>
      <c r="T14" s="69"/>
    </row>
    <row r="15" spans="1:31" ht="14.25" customHeight="1">
      <c r="A15" s="534"/>
      <c r="B15" s="534"/>
      <c r="C15" s="542"/>
      <c r="D15" s="20"/>
      <c r="E15" s="518"/>
      <c r="F15" s="519"/>
      <c r="G15" s="73" t="s">
        <v>25</v>
      </c>
      <c r="H15" s="74"/>
      <c r="I15" s="283"/>
      <c r="J15" s="76"/>
      <c r="K15" s="77"/>
      <c r="L15" s="78"/>
      <c r="M15" s="76"/>
      <c r="N15" s="79"/>
      <c r="O15" s="75"/>
      <c r="P15" s="76"/>
      <c r="Q15" s="80"/>
      <c r="R15" s="75"/>
      <c r="S15" s="79"/>
      <c r="T15" s="77"/>
    </row>
    <row r="16" spans="1:31" ht="14.25" customHeight="1" thickBot="1">
      <c r="A16" s="534"/>
      <c r="B16" s="534"/>
      <c r="C16" s="542"/>
      <c r="D16" s="30"/>
      <c r="E16" s="526"/>
      <c r="F16" s="528"/>
      <c r="G16" s="60"/>
      <c r="H16" s="61"/>
      <c r="I16" s="284"/>
      <c r="J16" s="82"/>
      <c r="K16" s="83"/>
      <c r="L16" s="84"/>
      <c r="M16" s="82"/>
      <c r="N16" s="85"/>
      <c r="O16" s="81"/>
      <c r="P16" s="82"/>
      <c r="Q16" s="83"/>
      <c r="R16" s="81"/>
      <c r="S16" s="85"/>
      <c r="T16" s="83"/>
    </row>
    <row r="17" spans="1:20" ht="14.25" customHeight="1" thickBot="1">
      <c r="A17" s="534"/>
      <c r="B17" s="534"/>
      <c r="C17" s="543"/>
      <c r="D17" s="42" t="s">
        <v>26</v>
      </c>
      <c r="E17" s="471"/>
      <c r="F17" s="472"/>
      <c r="G17" s="472"/>
      <c r="H17" s="473"/>
      <c r="I17" s="285"/>
      <c r="J17" s="87"/>
      <c r="K17" s="88"/>
      <c r="L17" s="89"/>
      <c r="M17" s="87"/>
      <c r="N17" s="90"/>
      <c r="O17" s="86"/>
      <c r="P17" s="87"/>
      <c r="Q17" s="88"/>
      <c r="R17" s="86"/>
      <c r="S17" s="90"/>
      <c r="T17" s="88"/>
    </row>
    <row r="18" spans="1:20" ht="14.25" customHeight="1">
      <c r="A18" s="534"/>
      <c r="B18" s="534"/>
      <c r="C18" s="541" t="s">
        <v>28</v>
      </c>
      <c r="D18" s="51"/>
      <c r="E18" s="535"/>
      <c r="F18" s="538"/>
      <c r="G18" s="11" t="s">
        <v>21</v>
      </c>
      <c r="H18" s="66"/>
      <c r="I18" s="165"/>
      <c r="J18" s="68"/>
      <c r="K18" s="69"/>
      <c r="L18" s="70"/>
      <c r="M18" s="68"/>
      <c r="N18" s="72"/>
      <c r="O18" s="67"/>
      <c r="P18" s="68"/>
      <c r="Q18" s="69"/>
      <c r="R18" s="67"/>
      <c r="S18" s="72"/>
      <c r="T18" s="69"/>
    </row>
    <row r="19" spans="1:20" ht="14.25" customHeight="1">
      <c r="A19" s="534"/>
      <c r="B19" s="534"/>
      <c r="C19" s="542"/>
      <c r="D19" s="20"/>
      <c r="E19" s="518"/>
      <c r="F19" s="519"/>
      <c r="G19" s="73" t="s">
        <v>25</v>
      </c>
      <c r="H19" s="74"/>
      <c r="I19" s="283"/>
      <c r="J19" s="76"/>
      <c r="K19" s="77"/>
      <c r="L19" s="78"/>
      <c r="M19" s="76"/>
      <c r="N19" s="79"/>
      <c r="O19" s="75"/>
      <c r="P19" s="76"/>
      <c r="Q19" s="77"/>
      <c r="R19" s="75"/>
      <c r="S19" s="79"/>
      <c r="T19" s="77"/>
    </row>
    <row r="20" spans="1:20" ht="14.25" customHeight="1" thickBot="1">
      <c r="A20" s="534"/>
      <c r="B20" s="534"/>
      <c r="C20" s="542"/>
      <c r="D20" s="30"/>
      <c r="E20" s="526"/>
      <c r="F20" s="528"/>
      <c r="G20" s="60"/>
      <c r="H20" s="61"/>
      <c r="I20" s="284"/>
      <c r="J20" s="82"/>
      <c r="K20" s="83"/>
      <c r="L20" s="84"/>
      <c r="M20" s="82"/>
      <c r="N20" s="85"/>
      <c r="O20" s="81"/>
      <c r="P20" s="82"/>
      <c r="Q20" s="83"/>
      <c r="R20" s="81"/>
      <c r="S20" s="85"/>
      <c r="T20" s="83"/>
    </row>
    <row r="21" spans="1:20" ht="14.25" customHeight="1" thickBot="1">
      <c r="A21" s="534"/>
      <c r="B21" s="534"/>
      <c r="C21" s="543"/>
      <c r="D21" s="42" t="s">
        <v>26</v>
      </c>
      <c r="E21" s="471"/>
      <c r="F21" s="472"/>
      <c r="G21" s="472"/>
      <c r="H21" s="473"/>
      <c r="I21" s="285"/>
      <c r="J21" s="87"/>
      <c r="K21" s="88"/>
      <c r="L21" s="89"/>
      <c r="M21" s="87"/>
      <c r="N21" s="90"/>
      <c r="O21" s="86"/>
      <c r="P21" s="87"/>
      <c r="Q21" s="88"/>
      <c r="R21" s="86"/>
      <c r="S21" s="90"/>
      <c r="T21" s="88"/>
    </row>
    <row r="22" spans="1:20" ht="14.25" customHeight="1">
      <c r="A22" s="534"/>
      <c r="B22" s="534"/>
      <c r="C22" s="544" t="s">
        <v>29</v>
      </c>
      <c r="D22" s="96" t="s">
        <v>30</v>
      </c>
      <c r="E22" s="97"/>
      <c r="F22" s="66"/>
      <c r="G22" s="98"/>
      <c r="H22" s="66"/>
      <c r="I22" s="165"/>
      <c r="J22" s="68"/>
      <c r="K22" s="69"/>
      <c r="L22" s="70"/>
      <c r="M22" s="68"/>
      <c r="N22" s="72"/>
      <c r="O22" s="67"/>
      <c r="P22" s="68"/>
      <c r="Q22" s="69"/>
      <c r="R22" s="67"/>
      <c r="S22" s="72"/>
      <c r="T22" s="69"/>
    </row>
    <row r="23" spans="1:20" ht="14.25" customHeight="1">
      <c r="A23" s="534"/>
      <c r="B23" s="534"/>
      <c r="C23" s="545"/>
      <c r="D23" s="104" t="s">
        <v>31</v>
      </c>
      <c r="E23" s="105"/>
      <c r="F23" s="74"/>
      <c r="G23" s="106"/>
      <c r="H23" s="74"/>
      <c r="I23" s="286"/>
      <c r="J23" s="250"/>
      <c r="K23" s="251"/>
      <c r="L23" s="252"/>
      <c r="M23" s="250"/>
      <c r="N23" s="253"/>
      <c r="O23" s="249"/>
      <c r="P23" s="250"/>
      <c r="Q23" s="251"/>
      <c r="R23" s="249"/>
      <c r="S23" s="253"/>
      <c r="T23" s="251"/>
    </row>
    <row r="24" spans="1:20" ht="14.25" customHeight="1" thickBot="1">
      <c r="A24" s="534"/>
      <c r="B24" s="558"/>
      <c r="C24" s="546"/>
      <c r="D24" s="112" t="s">
        <v>32</v>
      </c>
      <c r="E24" s="113"/>
      <c r="F24" s="61"/>
      <c r="G24" s="60"/>
      <c r="H24" s="61"/>
      <c r="I24" s="122"/>
      <c r="J24" s="267">
        <f>J8+J12</f>
        <v>1.425</v>
      </c>
      <c r="K24" s="267">
        <f>K8+K12</f>
        <v>0.254</v>
      </c>
      <c r="L24" s="268"/>
      <c r="M24" s="123">
        <f>M8+M12</f>
        <v>1.4610000000000001</v>
      </c>
      <c r="N24" s="123">
        <f>N8+N12</f>
        <v>0.21800000000000003</v>
      </c>
      <c r="O24" s="122"/>
      <c r="P24" s="123">
        <f>P8+P12</f>
        <v>1.51</v>
      </c>
      <c r="Q24" s="123">
        <f>Q8+Q12</f>
        <v>0.253</v>
      </c>
      <c r="R24" s="122"/>
      <c r="S24" s="124">
        <f>S8+S12</f>
        <v>1.482</v>
      </c>
      <c r="T24" s="124">
        <f>T8+T12</f>
        <v>0.253</v>
      </c>
    </row>
    <row r="25" spans="1:20" ht="14.25" customHeight="1">
      <c r="A25" s="534"/>
      <c r="B25" s="533" t="s">
        <v>33</v>
      </c>
      <c r="C25" s="477" t="s">
        <v>34</v>
      </c>
      <c r="D25" s="479"/>
      <c r="E25" s="535" t="s">
        <v>35</v>
      </c>
      <c r="F25" s="536"/>
      <c r="G25" s="537" t="s">
        <v>36</v>
      </c>
      <c r="H25" s="538"/>
      <c r="I25" s="2"/>
      <c r="J25" s="255"/>
      <c r="K25" s="256"/>
      <c r="L25" s="254"/>
      <c r="M25" s="255"/>
      <c r="N25" s="256"/>
      <c r="O25" s="254"/>
      <c r="P25" s="255"/>
      <c r="Q25" s="256"/>
      <c r="R25" s="254"/>
      <c r="S25" s="255"/>
      <c r="T25" s="256"/>
    </row>
    <row r="26" spans="1:20" ht="14.25" customHeight="1" thickBot="1">
      <c r="A26" s="534"/>
      <c r="B26" s="534"/>
      <c r="C26" s="465"/>
      <c r="D26" s="467"/>
      <c r="E26" s="122" t="s">
        <v>37</v>
      </c>
      <c r="F26" s="123" t="s">
        <v>38</v>
      </c>
      <c r="G26" s="123" t="s">
        <v>37</v>
      </c>
      <c r="H26" s="124" t="s">
        <v>38</v>
      </c>
      <c r="I26" s="5"/>
      <c r="J26" s="258"/>
      <c r="K26" s="259"/>
      <c r="L26" s="257"/>
      <c r="M26" s="258"/>
      <c r="N26" s="259"/>
      <c r="O26" s="257"/>
      <c r="P26" s="258"/>
      <c r="Q26" s="259"/>
      <c r="R26" s="257"/>
      <c r="S26" s="258"/>
      <c r="T26" s="259"/>
    </row>
    <row r="27" spans="1:20" ht="14.25" customHeight="1">
      <c r="A27" s="534"/>
      <c r="B27" s="534"/>
      <c r="C27" s="539" t="s">
        <v>39</v>
      </c>
      <c r="D27" s="540"/>
      <c r="E27" s="128"/>
      <c r="F27" s="129"/>
      <c r="G27" s="129"/>
      <c r="H27" s="130"/>
      <c r="I27" s="131">
        <v>25</v>
      </c>
      <c r="J27" s="132"/>
      <c r="K27" s="133"/>
      <c r="L27" s="134">
        <v>25</v>
      </c>
      <c r="M27" s="132"/>
      <c r="N27" s="135"/>
      <c r="O27" s="131">
        <v>25</v>
      </c>
      <c r="P27" s="132"/>
      <c r="Q27" s="133"/>
      <c r="R27" s="131">
        <v>25</v>
      </c>
      <c r="S27" s="260"/>
      <c r="T27" s="261"/>
    </row>
    <row r="28" spans="1:20" ht="14.25" customHeight="1">
      <c r="A28" s="534"/>
      <c r="B28" s="534"/>
      <c r="C28" s="529" t="s">
        <v>40</v>
      </c>
      <c r="D28" s="530"/>
      <c r="E28" s="136"/>
      <c r="F28" s="137"/>
      <c r="G28" s="137"/>
      <c r="H28" s="138"/>
      <c r="I28" s="23"/>
      <c r="J28" s="269"/>
      <c r="K28" s="270"/>
      <c r="L28" s="271"/>
      <c r="M28" s="269"/>
      <c r="N28" s="272"/>
      <c r="O28" s="273"/>
      <c r="P28" s="269"/>
      <c r="Q28" s="270"/>
      <c r="R28" s="273"/>
      <c r="S28" s="272"/>
      <c r="T28" s="144"/>
    </row>
    <row r="29" spans="1:20" s="149" customFormat="1" ht="14.25" customHeight="1">
      <c r="A29" s="534"/>
      <c r="B29" s="534"/>
      <c r="C29" s="529" t="s">
        <v>41</v>
      </c>
      <c r="D29" s="530"/>
      <c r="E29" s="136"/>
      <c r="F29" s="137"/>
      <c r="G29" s="137"/>
      <c r="H29" s="138"/>
      <c r="I29" s="23"/>
      <c r="J29" s="145">
        <v>9.1999999999999998E-2</v>
      </c>
      <c r="K29" s="146"/>
      <c r="L29" s="147"/>
      <c r="M29" s="145">
        <v>0.08</v>
      </c>
      <c r="N29" s="148"/>
      <c r="O29" s="23"/>
      <c r="P29" s="145">
        <v>9.1999999999999998E-2</v>
      </c>
      <c r="Q29" s="146"/>
      <c r="R29" s="23"/>
      <c r="S29" s="145">
        <v>0.08</v>
      </c>
      <c r="T29" s="146"/>
    </row>
    <row r="30" spans="1:20" s="149" customFormat="1" ht="14.25" customHeight="1">
      <c r="A30" s="534"/>
      <c r="B30" s="534"/>
      <c r="C30" s="529" t="s">
        <v>42</v>
      </c>
      <c r="D30" s="530"/>
      <c r="E30" s="136"/>
      <c r="F30" s="137"/>
      <c r="G30" s="137"/>
      <c r="H30" s="138"/>
      <c r="I30" s="23"/>
      <c r="J30" s="145">
        <v>3.1E-2</v>
      </c>
      <c r="K30" s="146"/>
      <c r="L30" s="147"/>
      <c r="M30" s="145">
        <v>3.1E-2</v>
      </c>
      <c r="N30" s="148"/>
      <c r="O30" s="23"/>
      <c r="P30" s="145">
        <v>3.1E-2</v>
      </c>
      <c r="Q30" s="146"/>
      <c r="R30" s="23"/>
      <c r="S30" s="145">
        <v>3.1E-2</v>
      </c>
      <c r="T30" s="146"/>
    </row>
    <row r="31" spans="1:20" s="149" customFormat="1" ht="14.25" customHeight="1">
      <c r="A31" s="534"/>
      <c r="B31" s="534"/>
      <c r="C31" s="529" t="s">
        <v>43</v>
      </c>
      <c r="D31" s="530"/>
      <c r="E31" s="136"/>
      <c r="F31" s="137"/>
      <c r="G31" s="137"/>
      <c r="H31" s="138"/>
      <c r="I31" s="23"/>
      <c r="J31" s="145">
        <v>1.9E-2</v>
      </c>
      <c r="K31" s="146"/>
      <c r="L31" s="147"/>
      <c r="M31" s="145">
        <v>1.9E-2</v>
      </c>
      <c r="N31" s="148"/>
      <c r="O31" s="23"/>
      <c r="P31" s="145">
        <v>1.9E-2</v>
      </c>
      <c r="Q31" s="146"/>
      <c r="R31" s="23"/>
      <c r="S31" s="148">
        <v>1.9E-2</v>
      </c>
      <c r="T31" s="146"/>
    </row>
    <row r="32" spans="1:20" s="149" customFormat="1" ht="14.25" customHeight="1">
      <c r="A32" s="534"/>
      <c r="B32" s="534"/>
      <c r="C32" s="529" t="s">
        <v>44</v>
      </c>
      <c r="D32" s="530"/>
      <c r="E32" s="136"/>
      <c r="F32" s="137"/>
      <c r="G32" s="137"/>
      <c r="H32" s="138"/>
      <c r="I32" s="23"/>
      <c r="J32" s="145">
        <v>0.64</v>
      </c>
      <c r="K32" s="146"/>
      <c r="L32" s="147"/>
      <c r="M32" s="147">
        <v>0.66400000000000003</v>
      </c>
      <c r="N32" s="148"/>
      <c r="O32" s="23"/>
      <c r="P32" s="145">
        <v>0.64</v>
      </c>
      <c r="Q32" s="146"/>
      <c r="R32" s="23"/>
      <c r="S32" s="23">
        <v>0.64</v>
      </c>
      <c r="T32" s="146"/>
    </row>
    <row r="33" spans="1:20" s="149" customFormat="1" ht="14.25" customHeight="1">
      <c r="A33" s="534"/>
      <c r="B33" s="534"/>
      <c r="C33" s="529" t="s">
        <v>45</v>
      </c>
      <c r="D33" s="530"/>
      <c r="E33" s="136"/>
      <c r="F33" s="137"/>
      <c r="G33" s="145"/>
      <c r="H33" s="138"/>
      <c r="I33" s="23"/>
      <c r="J33" s="145">
        <v>0.63800000000000001</v>
      </c>
      <c r="K33" s="146"/>
      <c r="L33" s="147"/>
      <c r="M33" s="145">
        <v>0.64900000000000002</v>
      </c>
      <c r="N33" s="148"/>
      <c r="O33" s="23"/>
      <c r="P33" s="145">
        <v>0.68799999999999994</v>
      </c>
      <c r="Q33" s="146"/>
      <c r="R33" s="23"/>
      <c r="S33" s="148">
        <v>0.68700000000000006</v>
      </c>
      <c r="T33" s="146"/>
    </row>
    <row r="34" spans="1:20" s="149" customFormat="1" ht="14.25" customHeight="1">
      <c r="A34" s="534"/>
      <c r="B34" s="534"/>
      <c r="C34" s="529" t="s">
        <v>46</v>
      </c>
      <c r="D34" s="530"/>
      <c r="E34" s="136"/>
      <c r="F34" s="137"/>
      <c r="G34" s="137"/>
      <c r="H34" s="138"/>
      <c r="I34" s="23"/>
      <c r="J34" s="145">
        <v>0</v>
      </c>
      <c r="K34" s="146"/>
      <c r="L34" s="147"/>
      <c r="M34" s="145">
        <v>0</v>
      </c>
      <c r="N34" s="148"/>
      <c r="O34" s="23"/>
      <c r="P34" s="145">
        <v>0</v>
      </c>
      <c r="Q34" s="146"/>
      <c r="R34" s="23"/>
      <c r="S34" s="148">
        <v>0</v>
      </c>
      <c r="T34" s="146"/>
    </row>
    <row r="35" spans="1:20" ht="14.25" customHeight="1">
      <c r="A35" s="534"/>
      <c r="B35" s="534"/>
      <c r="C35" s="529" t="s">
        <v>47</v>
      </c>
      <c r="D35" s="530"/>
      <c r="E35" s="136"/>
      <c r="F35" s="137"/>
      <c r="G35" s="137"/>
      <c r="H35" s="138"/>
      <c r="I35" s="23"/>
      <c r="J35" s="262"/>
      <c r="K35" s="144"/>
      <c r="L35" s="263"/>
      <c r="M35" s="262"/>
      <c r="N35" s="264"/>
      <c r="O35" s="59"/>
      <c r="P35" s="262"/>
      <c r="Q35" s="144"/>
      <c r="R35" s="59"/>
      <c r="S35" s="264"/>
      <c r="T35" s="144"/>
    </row>
    <row r="36" spans="1:20" ht="14.25" customHeight="1">
      <c r="A36" s="534"/>
      <c r="B36" s="534"/>
      <c r="C36" s="581" t="s">
        <v>48</v>
      </c>
      <c r="D36" s="582"/>
      <c r="E36" s="136"/>
      <c r="F36" s="137"/>
      <c r="G36" s="137"/>
      <c r="H36" s="138"/>
      <c r="I36" s="23"/>
      <c r="J36" s="145"/>
      <c r="K36" s="146"/>
      <c r="L36" s="147"/>
      <c r="M36" s="145"/>
      <c r="N36" s="148"/>
      <c r="O36" s="23"/>
      <c r="P36" s="145"/>
      <c r="Q36" s="146"/>
      <c r="R36" s="23"/>
      <c r="S36" s="148"/>
      <c r="T36" s="146"/>
    </row>
    <row r="37" spans="1:20" ht="14.25" customHeight="1">
      <c r="A37" s="534"/>
      <c r="B37" s="534"/>
      <c r="C37" s="581" t="s">
        <v>49</v>
      </c>
      <c r="D37" s="582"/>
      <c r="E37" s="136"/>
      <c r="F37" s="137"/>
      <c r="G37" s="137"/>
      <c r="H37" s="138"/>
      <c r="I37" s="23"/>
      <c r="J37" s="145"/>
      <c r="K37" s="146"/>
      <c r="L37" s="147"/>
      <c r="M37" s="145"/>
      <c r="N37" s="148"/>
      <c r="O37" s="23"/>
      <c r="P37" s="145"/>
      <c r="Q37" s="146"/>
      <c r="R37" s="23"/>
      <c r="S37" s="148"/>
      <c r="T37" s="146"/>
    </row>
    <row r="38" spans="1:20" ht="14.25" customHeight="1">
      <c r="A38" s="534"/>
      <c r="B38" s="534"/>
      <c r="C38" s="531"/>
      <c r="D38" s="532"/>
      <c r="E38" s="150"/>
      <c r="F38" s="151"/>
      <c r="G38" s="151"/>
      <c r="H38" s="152"/>
      <c r="I38" s="153"/>
      <c r="J38" s="154"/>
      <c r="K38" s="155"/>
      <c r="L38" s="156"/>
      <c r="M38" s="154"/>
      <c r="N38" s="157"/>
      <c r="O38" s="153"/>
      <c r="P38" s="154"/>
      <c r="Q38" s="155"/>
      <c r="R38" s="153"/>
      <c r="S38" s="157"/>
      <c r="T38" s="155"/>
    </row>
    <row r="39" spans="1:20" ht="14.25" customHeight="1">
      <c r="A39" s="534"/>
      <c r="B39" s="534"/>
      <c r="C39" s="518"/>
      <c r="D39" s="519"/>
      <c r="E39" s="150"/>
      <c r="F39" s="151"/>
      <c r="G39" s="151"/>
      <c r="H39" s="152"/>
      <c r="I39" s="153"/>
      <c r="J39" s="154"/>
      <c r="K39" s="155"/>
      <c r="L39" s="156"/>
      <c r="M39" s="154"/>
      <c r="N39" s="157"/>
      <c r="O39" s="153"/>
      <c r="P39" s="154"/>
      <c r="Q39" s="155"/>
      <c r="R39" s="153"/>
      <c r="S39" s="157"/>
      <c r="T39" s="155"/>
    </row>
    <row r="40" spans="1:20" ht="14.25" customHeight="1">
      <c r="A40" s="534"/>
      <c r="B40" s="534"/>
      <c r="C40" s="518"/>
      <c r="D40" s="519"/>
      <c r="E40" s="150"/>
      <c r="F40" s="151"/>
      <c r="G40" s="151"/>
      <c r="H40" s="152"/>
      <c r="I40" s="153"/>
      <c r="J40" s="154"/>
      <c r="K40" s="155"/>
      <c r="L40" s="156"/>
      <c r="M40" s="154"/>
      <c r="N40" s="157"/>
      <c r="O40" s="153"/>
      <c r="P40" s="154"/>
      <c r="Q40" s="155"/>
      <c r="R40" s="153"/>
      <c r="S40" s="157"/>
      <c r="T40" s="155"/>
    </row>
    <row r="41" spans="1:20" ht="14.25" customHeight="1">
      <c r="A41" s="534"/>
      <c r="B41" s="534"/>
      <c r="C41" s="518"/>
      <c r="D41" s="519"/>
      <c r="E41" s="150"/>
      <c r="F41" s="151"/>
      <c r="G41" s="151"/>
      <c r="H41" s="152"/>
      <c r="I41" s="153"/>
      <c r="J41" s="154"/>
      <c r="K41" s="155"/>
      <c r="L41" s="156"/>
      <c r="M41" s="154"/>
      <c r="N41" s="157"/>
      <c r="O41" s="153"/>
      <c r="P41" s="154"/>
      <c r="Q41" s="155"/>
      <c r="R41" s="153"/>
      <c r="S41" s="157"/>
      <c r="T41" s="155"/>
    </row>
    <row r="42" spans="1:20" ht="14.25" customHeight="1">
      <c r="A42" s="534"/>
      <c r="B42" s="534"/>
      <c r="C42" s="518"/>
      <c r="D42" s="519"/>
      <c r="E42" s="150"/>
      <c r="F42" s="151"/>
      <c r="G42" s="151"/>
      <c r="H42" s="152"/>
      <c r="I42" s="153"/>
      <c r="J42" s="154"/>
      <c r="K42" s="155"/>
      <c r="L42" s="156"/>
      <c r="M42" s="154"/>
      <c r="N42" s="157"/>
      <c r="O42" s="153"/>
      <c r="P42" s="154"/>
      <c r="Q42" s="155"/>
      <c r="R42" s="153"/>
      <c r="S42" s="157"/>
      <c r="T42" s="155"/>
    </row>
    <row r="43" spans="1:20" ht="14.25" customHeight="1">
      <c r="A43" s="534"/>
      <c r="B43" s="534"/>
      <c r="C43" s="518"/>
      <c r="D43" s="519"/>
      <c r="E43" s="150"/>
      <c r="F43" s="151"/>
      <c r="G43" s="151"/>
      <c r="H43" s="152"/>
      <c r="I43" s="153"/>
      <c r="J43" s="154"/>
      <c r="K43" s="155"/>
      <c r="L43" s="156"/>
      <c r="M43" s="154"/>
      <c r="N43" s="157"/>
      <c r="O43" s="153"/>
      <c r="P43" s="154"/>
      <c r="Q43" s="155"/>
      <c r="R43" s="153"/>
      <c r="S43" s="157"/>
      <c r="T43" s="155"/>
    </row>
    <row r="44" spans="1:20" ht="14.25" customHeight="1">
      <c r="A44" s="534"/>
      <c r="B44" s="534"/>
      <c r="C44" s="518"/>
      <c r="D44" s="519"/>
      <c r="E44" s="150"/>
      <c r="F44" s="151"/>
      <c r="G44" s="151"/>
      <c r="H44" s="152"/>
      <c r="I44" s="153"/>
      <c r="J44" s="154"/>
      <c r="K44" s="155"/>
      <c r="L44" s="156"/>
      <c r="M44" s="154"/>
      <c r="N44" s="157"/>
      <c r="O44" s="153"/>
      <c r="P44" s="154"/>
      <c r="Q44" s="155"/>
      <c r="R44" s="153"/>
      <c r="S44" s="157"/>
      <c r="T44" s="155"/>
    </row>
    <row r="45" spans="1:20" ht="14.25" customHeight="1">
      <c r="A45" s="534"/>
      <c r="B45" s="534"/>
      <c r="C45" s="518"/>
      <c r="D45" s="519"/>
      <c r="E45" s="150"/>
      <c r="F45" s="151"/>
      <c r="G45" s="151"/>
      <c r="H45" s="152"/>
      <c r="I45" s="153"/>
      <c r="J45" s="154"/>
      <c r="K45" s="155"/>
      <c r="L45" s="156"/>
      <c r="M45" s="154"/>
      <c r="N45" s="157"/>
      <c r="O45" s="153"/>
      <c r="P45" s="154"/>
      <c r="Q45" s="155"/>
      <c r="R45" s="153"/>
      <c r="S45" s="157"/>
      <c r="T45" s="155"/>
    </row>
    <row r="46" spans="1:20" ht="14.25" customHeight="1">
      <c r="A46" s="534"/>
      <c r="B46" s="534"/>
      <c r="C46" s="518"/>
      <c r="D46" s="519"/>
      <c r="E46" s="150"/>
      <c r="F46" s="151"/>
      <c r="G46" s="151"/>
      <c r="H46" s="152"/>
      <c r="I46" s="153"/>
      <c r="J46" s="154"/>
      <c r="K46" s="155"/>
      <c r="L46" s="156"/>
      <c r="M46" s="154"/>
      <c r="N46" s="157"/>
      <c r="O46" s="153"/>
      <c r="P46" s="154"/>
      <c r="Q46" s="155"/>
      <c r="R46" s="153"/>
      <c r="S46" s="157"/>
      <c r="T46" s="155"/>
    </row>
    <row r="47" spans="1:20" ht="14.25" customHeight="1">
      <c r="A47" s="534"/>
      <c r="B47" s="534"/>
      <c r="C47" s="518"/>
      <c r="D47" s="519"/>
      <c r="E47" s="150"/>
      <c r="F47" s="151"/>
      <c r="G47" s="151"/>
      <c r="H47" s="152"/>
      <c r="I47" s="153"/>
      <c r="J47" s="154"/>
      <c r="K47" s="155"/>
      <c r="L47" s="156"/>
      <c r="M47" s="154"/>
      <c r="N47" s="157"/>
      <c r="O47" s="153"/>
      <c r="P47" s="154"/>
      <c r="Q47" s="155"/>
      <c r="R47" s="153"/>
      <c r="S47" s="157"/>
      <c r="T47" s="155"/>
    </row>
    <row r="48" spans="1:20" ht="14.25" customHeight="1">
      <c r="A48" s="534"/>
      <c r="B48" s="534"/>
      <c r="C48" s="518"/>
      <c r="D48" s="519"/>
      <c r="E48" s="150"/>
      <c r="F48" s="151"/>
      <c r="G48" s="151"/>
      <c r="H48" s="152"/>
      <c r="I48" s="153"/>
      <c r="J48" s="154"/>
      <c r="K48" s="155"/>
      <c r="L48" s="156"/>
      <c r="M48" s="154"/>
      <c r="N48" s="157"/>
      <c r="O48" s="153"/>
      <c r="P48" s="154"/>
      <c r="Q48" s="155"/>
      <c r="R48" s="153"/>
      <c r="S48" s="157"/>
      <c r="T48" s="155"/>
    </row>
    <row r="49" spans="1:23" ht="14.25" customHeight="1">
      <c r="A49" s="534"/>
      <c r="B49" s="534"/>
      <c r="C49" s="518"/>
      <c r="D49" s="519"/>
      <c r="E49" s="150"/>
      <c r="F49" s="151"/>
      <c r="G49" s="151"/>
      <c r="H49" s="152"/>
      <c r="I49" s="153"/>
      <c r="J49" s="154"/>
      <c r="K49" s="155"/>
      <c r="L49" s="156"/>
      <c r="M49" s="154"/>
      <c r="N49" s="157"/>
      <c r="O49" s="153"/>
      <c r="P49" s="154"/>
      <c r="Q49" s="155"/>
      <c r="R49" s="153"/>
      <c r="S49" s="157"/>
      <c r="T49" s="155"/>
    </row>
    <row r="50" spans="1:23" ht="14.25" customHeight="1">
      <c r="A50" s="534"/>
      <c r="B50" s="534"/>
      <c r="C50" s="518"/>
      <c r="D50" s="519"/>
      <c r="E50" s="150"/>
      <c r="F50" s="151"/>
      <c r="G50" s="151"/>
      <c r="H50" s="152"/>
      <c r="I50" s="153"/>
      <c r="J50" s="154"/>
      <c r="K50" s="155"/>
      <c r="L50" s="156"/>
      <c r="M50" s="154"/>
      <c r="N50" s="157"/>
      <c r="O50" s="153"/>
      <c r="P50" s="154"/>
      <c r="Q50" s="155"/>
      <c r="R50" s="153"/>
      <c r="S50" s="157"/>
      <c r="T50" s="155"/>
    </row>
    <row r="51" spans="1:23" ht="14.25" customHeight="1">
      <c r="A51" s="534"/>
      <c r="B51" s="534"/>
      <c r="C51" s="518"/>
      <c r="D51" s="519"/>
      <c r="E51" s="150"/>
      <c r="F51" s="151"/>
      <c r="G51" s="151"/>
      <c r="H51" s="152"/>
      <c r="I51" s="153"/>
      <c r="J51" s="154"/>
      <c r="K51" s="155"/>
      <c r="L51" s="156"/>
      <c r="M51" s="154"/>
      <c r="N51" s="157"/>
      <c r="O51" s="153"/>
      <c r="P51" s="154"/>
      <c r="Q51" s="155"/>
      <c r="R51" s="153"/>
      <c r="S51" s="157"/>
      <c r="T51" s="155"/>
    </row>
    <row r="52" spans="1:23" ht="14.25" customHeight="1" thickBot="1">
      <c r="A52" s="534"/>
      <c r="B52" s="534"/>
      <c r="C52" s="518"/>
      <c r="D52" s="519"/>
      <c r="E52" s="122"/>
      <c r="F52" s="123"/>
      <c r="G52" s="123"/>
      <c r="H52" s="158"/>
      <c r="I52" s="159"/>
      <c r="J52" s="160"/>
      <c r="K52" s="161"/>
      <c r="L52" s="162"/>
      <c r="M52" s="160"/>
      <c r="N52" s="163"/>
      <c r="O52" s="159"/>
      <c r="P52" s="160"/>
      <c r="Q52" s="161"/>
      <c r="R52" s="159"/>
      <c r="S52" s="163"/>
      <c r="T52" s="161"/>
    </row>
    <row r="53" spans="1:23" ht="14.25" customHeight="1">
      <c r="A53" s="561"/>
      <c r="B53" s="164"/>
      <c r="C53" s="17"/>
      <c r="D53" s="55"/>
      <c r="E53" s="165" t="s">
        <v>50</v>
      </c>
      <c r="F53" s="166">
        <f>IF(K58&gt;0,SQRT((1-K58^2)/K58^2),)</f>
        <v>0</v>
      </c>
      <c r="G53" s="167"/>
      <c r="H53" s="168"/>
      <c r="I53" s="164"/>
      <c r="J53" s="166"/>
      <c r="K53" s="169"/>
      <c r="L53" s="165"/>
      <c r="M53" s="166"/>
      <c r="N53" s="170"/>
      <c r="O53" s="165"/>
      <c r="P53" s="166"/>
      <c r="Q53" s="169"/>
      <c r="R53" s="165"/>
      <c r="S53" s="170"/>
      <c r="T53" s="169"/>
    </row>
    <row r="54" spans="1:23" ht="14.25" customHeight="1" thickBot="1">
      <c r="A54" s="561"/>
      <c r="B54" s="171"/>
      <c r="C54" s="172"/>
      <c r="D54" s="173"/>
      <c r="E54" s="5" t="s">
        <v>50</v>
      </c>
      <c r="F54" s="123">
        <f>IF(K59&gt;0,SQRT((1-K59^2)/K59^2),)</f>
        <v>0</v>
      </c>
      <c r="G54" s="174"/>
      <c r="H54" s="175"/>
      <c r="I54" s="171"/>
      <c r="J54" s="123"/>
      <c r="K54" s="158"/>
      <c r="L54" s="122"/>
      <c r="M54" s="176"/>
      <c r="N54" s="124"/>
      <c r="O54" s="122"/>
      <c r="P54" s="123"/>
      <c r="Q54" s="158"/>
      <c r="R54" s="122"/>
      <c r="S54" s="124"/>
      <c r="T54" s="158"/>
      <c r="V54" s="177"/>
    </row>
    <row r="55" spans="1:23" ht="14.25" customHeight="1">
      <c r="A55" s="534"/>
      <c r="B55" s="480" t="s">
        <v>51</v>
      </c>
      <c r="C55" s="520"/>
      <c r="D55" s="178" t="s">
        <v>30</v>
      </c>
      <c r="E55" s="522"/>
      <c r="F55" s="523"/>
      <c r="G55" s="523"/>
      <c r="H55" s="524"/>
      <c r="I55" s="179"/>
      <c r="J55" s="180" t="s">
        <v>52</v>
      </c>
      <c r="K55" s="181"/>
      <c r="L55" s="182"/>
      <c r="M55" s="180" t="s">
        <v>52</v>
      </c>
      <c r="N55" s="183"/>
      <c r="O55" s="179"/>
      <c r="P55" s="180" t="s">
        <v>52</v>
      </c>
      <c r="Q55" s="181"/>
      <c r="R55" s="179"/>
      <c r="S55" s="183" t="s">
        <v>52</v>
      </c>
      <c r="T55" s="181"/>
    </row>
    <row r="56" spans="1:23" ht="14.25" customHeight="1">
      <c r="A56" s="534"/>
      <c r="B56" s="480"/>
      <c r="C56" s="520"/>
      <c r="D56" s="184" t="s">
        <v>31</v>
      </c>
      <c r="E56" s="518"/>
      <c r="F56" s="525"/>
      <c r="G56" s="525"/>
      <c r="H56" s="519"/>
      <c r="I56" s="23"/>
      <c r="J56" s="145">
        <v>35</v>
      </c>
      <c r="K56" s="146"/>
      <c r="L56" s="147"/>
      <c r="M56" s="145">
        <v>35</v>
      </c>
      <c r="N56" s="148"/>
      <c r="O56" s="23"/>
      <c r="P56" s="145">
        <v>35</v>
      </c>
      <c r="Q56" s="146"/>
      <c r="R56" s="23"/>
      <c r="S56" s="148">
        <v>35</v>
      </c>
      <c r="T56" s="146"/>
    </row>
    <row r="57" spans="1:23" ht="14.25" customHeight="1" thickBot="1">
      <c r="A57" s="534"/>
      <c r="B57" s="465"/>
      <c r="C57" s="521"/>
      <c r="D57" s="158" t="s">
        <v>32</v>
      </c>
      <c r="E57" s="526"/>
      <c r="F57" s="527"/>
      <c r="G57" s="527"/>
      <c r="H57" s="528"/>
      <c r="I57" s="185"/>
      <c r="J57" s="186" t="s">
        <v>53</v>
      </c>
      <c r="K57" s="187"/>
      <c r="L57" s="188"/>
      <c r="M57" s="186" t="s">
        <v>53</v>
      </c>
      <c r="N57" s="172"/>
      <c r="O57" s="185"/>
      <c r="P57" s="186" t="s">
        <v>53</v>
      </c>
      <c r="Q57" s="189"/>
      <c r="R57" s="190"/>
      <c r="S57" s="186" t="s">
        <v>53</v>
      </c>
      <c r="T57" s="187"/>
    </row>
    <row r="58" spans="1:23" ht="14.25" customHeight="1">
      <c r="A58" s="534"/>
      <c r="B58" s="503" t="s">
        <v>54</v>
      </c>
      <c r="C58" s="504"/>
      <c r="D58" s="505"/>
      <c r="E58" s="512" t="s">
        <v>55</v>
      </c>
      <c r="F58" s="513"/>
      <c r="G58" s="513"/>
      <c r="H58" s="568"/>
      <c r="I58" s="191"/>
      <c r="J58" s="192" t="s">
        <v>52</v>
      </c>
      <c r="K58" s="193"/>
      <c r="L58" s="191"/>
      <c r="M58" s="192" t="s">
        <v>52</v>
      </c>
      <c r="N58" s="193"/>
      <c r="O58" s="191"/>
      <c r="P58" s="192" t="s">
        <v>52</v>
      </c>
      <c r="Q58" s="193"/>
      <c r="R58" s="191"/>
      <c r="S58" s="192" t="s">
        <v>52</v>
      </c>
      <c r="T58" s="193"/>
    </row>
    <row r="59" spans="1:23" ht="14.25" customHeight="1">
      <c r="A59" s="534"/>
      <c r="B59" s="506"/>
      <c r="C59" s="507"/>
      <c r="D59" s="508"/>
      <c r="E59" s="514" t="s">
        <v>56</v>
      </c>
      <c r="F59" s="515"/>
      <c r="G59" s="515"/>
      <c r="H59" s="569"/>
      <c r="I59" s="194"/>
      <c r="J59" s="274"/>
      <c r="K59" s="275"/>
      <c r="L59" s="276"/>
      <c r="M59" s="274"/>
      <c r="N59" s="275"/>
      <c r="O59" s="276"/>
      <c r="P59" s="274"/>
      <c r="Q59" s="275"/>
      <c r="R59" s="276"/>
      <c r="S59" s="274"/>
      <c r="T59" s="196"/>
    </row>
    <row r="60" spans="1:23" ht="14.25" customHeight="1">
      <c r="A60" s="534"/>
      <c r="B60" s="506"/>
      <c r="C60" s="507"/>
      <c r="D60" s="508"/>
      <c r="E60" s="516" t="s">
        <v>28</v>
      </c>
      <c r="F60" s="517"/>
      <c r="G60" s="517"/>
      <c r="H60" s="570"/>
      <c r="I60" s="518"/>
      <c r="J60" s="525"/>
      <c r="K60" s="523"/>
      <c r="L60" s="518"/>
      <c r="M60" s="525"/>
      <c r="N60" s="519"/>
      <c r="O60" s="518"/>
      <c r="P60" s="525"/>
      <c r="Q60" s="519"/>
      <c r="R60" s="518"/>
      <c r="S60" s="525"/>
      <c r="T60" s="519"/>
    </row>
    <row r="61" spans="1:23" ht="14.25" customHeight="1" thickBot="1">
      <c r="A61" s="534"/>
      <c r="B61" s="509"/>
      <c r="C61" s="510"/>
      <c r="D61" s="511"/>
      <c r="E61" s="497" t="s">
        <v>28</v>
      </c>
      <c r="F61" s="498"/>
      <c r="G61" s="498"/>
      <c r="H61" s="567"/>
      <c r="I61" s="526"/>
      <c r="J61" s="527"/>
      <c r="K61" s="527"/>
      <c r="L61" s="526"/>
      <c r="M61" s="527"/>
      <c r="N61" s="528"/>
      <c r="O61" s="526"/>
      <c r="P61" s="527"/>
      <c r="Q61" s="528"/>
      <c r="R61" s="526"/>
      <c r="S61" s="527"/>
      <c r="T61" s="528"/>
      <c r="W61" s="197"/>
    </row>
    <row r="62" spans="1:23" ht="14.25" customHeight="1">
      <c r="A62" s="534"/>
      <c r="B62" s="477" t="s">
        <v>57</v>
      </c>
      <c r="C62" s="478"/>
      <c r="D62" s="479"/>
      <c r="E62" s="483" t="s">
        <v>58</v>
      </c>
      <c r="F62" s="484"/>
      <c r="G62" s="484"/>
      <c r="H62" s="485"/>
      <c r="I62" s="198">
        <f>ROUND((V8^2+W8^2)*[2]АРЭС!$F$6/[2]АРЭС!$C$6^2,4)</f>
        <v>0</v>
      </c>
      <c r="J62" s="199" t="s">
        <v>59</v>
      </c>
      <c r="K62" s="200">
        <f>ROUND((V8^2+W8^2)*[2]АРЭС!$I$6/([2]АРЭС!$C$6*100),4)</f>
        <v>0</v>
      </c>
      <c r="L62" s="198">
        <f>ROUND((X8^2+Y8^2)*[2]АРЭС!$F$6/[2]АРЭС!$C$6^2,4)</f>
        <v>0</v>
      </c>
      <c r="M62" s="199" t="s">
        <v>59</v>
      </c>
      <c r="N62" s="200">
        <f>ROUND((X8^2+Y8^2)*[2]АРЭС!$I$6/([2]АРЭС!$C$6*100),4)</f>
        <v>0</v>
      </c>
      <c r="O62" s="198">
        <f>ROUND((Z8^2+AA8^2)*[2]АРЭС!$F$6/[2]АРЭС!$C$6^2,4)</f>
        <v>0</v>
      </c>
      <c r="P62" s="199" t="s">
        <v>59</v>
      </c>
      <c r="Q62" s="200">
        <f>ROUND((Z8^2+AA8^2)*[2]АРЭС!$I$6/([2]АРЭС!$C$6*100),4)</f>
        <v>0</v>
      </c>
      <c r="R62" s="198">
        <f>ROUND((AB8^2+AC8^2)*[2]АРЭС!$F$6/[2]АРЭС!$C$6^2,4)</f>
        <v>0</v>
      </c>
      <c r="S62" s="199" t="s">
        <v>59</v>
      </c>
      <c r="T62" s="200">
        <f>ROUND((AB8^2+AC8^2)*[2]АРЭС!$I$6/([2]АРЭС!$C$6*100),4)</f>
        <v>0</v>
      </c>
    </row>
    <row r="63" spans="1:23" ht="14.25" customHeight="1">
      <c r="A63" s="534"/>
      <c r="B63" s="480"/>
      <c r="C63" s="481"/>
      <c r="D63" s="482"/>
      <c r="E63" s="486" t="s">
        <v>58</v>
      </c>
      <c r="F63" s="487"/>
      <c r="G63" s="487"/>
      <c r="H63" s="488"/>
      <c r="I63" s="201">
        <f>ROUND((V12^2+W12^2)*[2]АРЭС!$F$7/[2]АРЭС!$C$7^2,4)</f>
        <v>0</v>
      </c>
      <c r="J63" s="202" t="s">
        <v>59</v>
      </c>
      <c r="K63" s="203">
        <f>ROUND((V12^2+W12^2)*[2]АРЭС!$I$7/([2]АРЭС!$C$7*100),4)</f>
        <v>0</v>
      </c>
      <c r="L63" s="201">
        <f>ROUND((X12^2+Y12^2)*[2]АРЭС!$F$7/[2]АРЭС!$C$7^2,4)</f>
        <v>0</v>
      </c>
      <c r="M63" s="202" t="s">
        <v>59</v>
      </c>
      <c r="N63" s="203">
        <f>ROUND((X12^2+Y12^2)*[2]АРЭС!$I$7/([2]АРЭС!$C$7*100),4)</f>
        <v>0</v>
      </c>
      <c r="O63" s="201">
        <f>ROUND((Z12^2+AA12^2)*[2]АРЭС!$F$7/[2]АРЭС!$C$7^2,4)</f>
        <v>0</v>
      </c>
      <c r="P63" s="202" t="s">
        <v>59</v>
      </c>
      <c r="Q63" s="203">
        <f>ROUND((Z12^2+AA12^2)*[2]АРЭС!$I$7/([2]АРЭС!$C$7*100),4)</f>
        <v>0</v>
      </c>
      <c r="R63" s="201">
        <f>ROUND((AB12^2+AC12^2)*[2]АРЭС!$F$7/[2]АРЭС!$C$7^2,4)</f>
        <v>0</v>
      </c>
      <c r="S63" s="202" t="s">
        <v>59</v>
      </c>
      <c r="T63" s="203">
        <f>ROUND((AB12^2+AC12^2)*[2]АРЭС!$I$7/([2]АРЭС!$C$7*100),4)</f>
        <v>0</v>
      </c>
    </row>
    <row r="64" spans="1:23" ht="14.25" customHeight="1">
      <c r="A64" s="534"/>
      <c r="B64" s="480"/>
      <c r="C64" s="481"/>
      <c r="D64" s="482"/>
      <c r="E64" s="486" t="s">
        <v>58</v>
      </c>
      <c r="F64" s="487"/>
      <c r="G64" s="487"/>
      <c r="H64" s="488"/>
      <c r="I64" s="105"/>
      <c r="J64" s="204" t="s">
        <v>59</v>
      </c>
      <c r="K64" s="74"/>
      <c r="L64" s="105"/>
      <c r="M64" s="204" t="s">
        <v>59</v>
      </c>
      <c r="N64" s="74"/>
      <c r="O64" s="105"/>
      <c r="P64" s="204" t="s">
        <v>59</v>
      </c>
      <c r="Q64" s="74"/>
      <c r="R64" s="105"/>
      <c r="S64" s="204" t="s">
        <v>59</v>
      </c>
      <c r="T64" s="74"/>
    </row>
    <row r="65" spans="1:20" ht="14.25" customHeight="1" thickBot="1">
      <c r="A65" s="534"/>
      <c r="B65" s="480"/>
      <c r="C65" s="481"/>
      <c r="D65" s="482"/>
      <c r="E65" s="489" t="s">
        <v>58</v>
      </c>
      <c r="F65" s="490"/>
      <c r="G65" s="490"/>
      <c r="H65" s="491"/>
      <c r="I65" s="113"/>
      <c r="J65" s="205" t="s">
        <v>59</v>
      </c>
      <c r="K65" s="61"/>
      <c r="L65" s="113"/>
      <c r="M65" s="205" t="s">
        <v>59</v>
      </c>
      <c r="N65" s="61"/>
      <c r="O65" s="113"/>
      <c r="P65" s="205" t="s">
        <v>59</v>
      </c>
      <c r="Q65" s="61"/>
      <c r="R65" s="113"/>
      <c r="S65" s="205" t="s">
        <v>59</v>
      </c>
      <c r="T65" s="61"/>
    </row>
    <row r="66" spans="1:20" ht="14.25" customHeight="1">
      <c r="A66" s="561"/>
      <c r="B66" s="206"/>
      <c r="C66" s="207"/>
      <c r="D66" s="208"/>
      <c r="E66" s="209"/>
      <c r="F66" s="492" t="s">
        <v>60</v>
      </c>
      <c r="G66" s="492"/>
      <c r="H66" s="210"/>
      <c r="I66" s="211">
        <f>I62+V8+H6</f>
        <v>4.0000000000000001E-3</v>
      </c>
      <c r="J66" s="212" t="s">
        <v>59</v>
      </c>
      <c r="K66" s="213">
        <f>K62+W8+H7</f>
        <v>0.125</v>
      </c>
      <c r="L66" s="211">
        <f>L62+X8+H6</f>
        <v>4.0000000000000001E-3</v>
      </c>
      <c r="M66" s="212" t="s">
        <v>59</v>
      </c>
      <c r="N66" s="214">
        <f>N62+Y8+H7</f>
        <v>0.125</v>
      </c>
      <c r="O66" s="215">
        <f>O62+Z8+H6</f>
        <v>4.0000000000000001E-3</v>
      </c>
      <c r="P66" s="212" t="s">
        <v>59</v>
      </c>
      <c r="Q66" s="213">
        <f>Q62+AA8+H7</f>
        <v>0.125</v>
      </c>
      <c r="R66" s="211">
        <f>R62+AB8+H6</f>
        <v>4.0000000000000001E-3</v>
      </c>
      <c r="S66" s="212" t="s">
        <v>59</v>
      </c>
      <c r="T66" s="214">
        <f>T62+AC8+H7</f>
        <v>0.125</v>
      </c>
    </row>
    <row r="67" spans="1:20" ht="14.25" customHeight="1">
      <c r="A67" s="561"/>
      <c r="B67" s="216"/>
      <c r="C67" s="217"/>
      <c r="D67" s="218"/>
      <c r="E67" s="219"/>
      <c r="F67" s="462" t="s">
        <v>61</v>
      </c>
      <c r="G67" s="462"/>
      <c r="H67" s="220"/>
      <c r="I67" s="221">
        <f>I63+V12+H10</f>
        <v>4.0000000000000001E-3</v>
      </c>
      <c r="J67" s="204" t="s">
        <v>59</v>
      </c>
      <c r="K67" s="221">
        <f>K63+W12+H11</f>
        <v>0.125</v>
      </c>
      <c r="L67" s="222">
        <f>L63+X12+H10</f>
        <v>4.0000000000000001E-3</v>
      </c>
      <c r="M67" s="204" t="s">
        <v>59</v>
      </c>
      <c r="N67" s="223">
        <f>N63+Y12+H11</f>
        <v>0.125</v>
      </c>
      <c r="O67" s="221">
        <f>O63+Z12+H10</f>
        <v>4.0000000000000001E-3</v>
      </c>
      <c r="P67" s="204" t="s">
        <v>59</v>
      </c>
      <c r="Q67" s="221">
        <f>Q63+AA12+H11</f>
        <v>0.125</v>
      </c>
      <c r="R67" s="222">
        <f>R63+AB12+H10</f>
        <v>4.0000000000000001E-3</v>
      </c>
      <c r="S67" s="204" t="s">
        <v>59</v>
      </c>
      <c r="T67" s="223">
        <f>T63+AC12+H11</f>
        <v>0.125</v>
      </c>
    </row>
    <row r="68" spans="1:20" ht="14.25" customHeight="1">
      <c r="A68" s="561"/>
      <c r="B68" s="216"/>
      <c r="C68" s="217"/>
      <c r="D68" s="218"/>
      <c r="E68" s="219"/>
      <c r="F68" s="463" t="s">
        <v>62</v>
      </c>
      <c r="G68" s="463"/>
      <c r="H68" s="220"/>
      <c r="I68" s="106"/>
      <c r="J68" s="204" t="s">
        <v>59</v>
      </c>
      <c r="K68" s="106"/>
      <c r="L68" s="105"/>
      <c r="M68" s="204" t="s">
        <v>59</v>
      </c>
      <c r="N68" s="74"/>
      <c r="O68" s="106"/>
      <c r="P68" s="204" t="s">
        <v>59</v>
      </c>
      <c r="Q68" s="106"/>
      <c r="R68" s="105"/>
      <c r="S68" s="204" t="s">
        <v>59</v>
      </c>
      <c r="T68" s="74"/>
    </row>
    <row r="69" spans="1:20" ht="14.25" customHeight="1" thickBot="1">
      <c r="A69" s="561"/>
      <c r="B69" s="224"/>
      <c r="C69" s="225"/>
      <c r="D69" s="226"/>
      <c r="E69" s="227"/>
      <c r="F69" s="464" t="s">
        <v>63</v>
      </c>
      <c r="G69" s="464"/>
      <c r="H69" s="228"/>
      <c r="I69" s="225"/>
      <c r="J69" s="229" t="s">
        <v>59</v>
      </c>
      <c r="K69" s="225"/>
      <c r="L69" s="224"/>
      <c r="M69" s="229" t="s">
        <v>59</v>
      </c>
      <c r="N69" s="226"/>
      <c r="O69" s="225"/>
      <c r="P69" s="229" t="s">
        <v>59</v>
      </c>
      <c r="Q69" s="225"/>
      <c r="R69" s="224"/>
      <c r="S69" s="229" t="s">
        <v>59</v>
      </c>
      <c r="T69" s="226"/>
    </row>
    <row r="70" spans="1:20" ht="14.25" customHeight="1" thickBot="1">
      <c r="A70" s="534"/>
      <c r="B70" s="465"/>
      <c r="C70" s="466"/>
      <c r="D70" s="467"/>
      <c r="E70" s="468" t="s">
        <v>64</v>
      </c>
      <c r="F70" s="469"/>
      <c r="G70" s="469"/>
      <c r="H70" s="470"/>
      <c r="I70" s="230">
        <f>I66+I67</f>
        <v>8.0000000000000002E-3</v>
      </c>
      <c r="J70" s="231" t="s">
        <v>59</v>
      </c>
      <c r="K70" s="232">
        <f>K66+K67</f>
        <v>0.25</v>
      </c>
      <c r="L70" s="230">
        <f>L66+L67</f>
        <v>8.0000000000000002E-3</v>
      </c>
      <c r="M70" s="231" t="s">
        <v>59</v>
      </c>
      <c r="N70" s="232">
        <f>N66+N67</f>
        <v>0.25</v>
      </c>
      <c r="O70" s="230">
        <f>O66+O67</f>
        <v>8.0000000000000002E-3</v>
      </c>
      <c r="P70" s="231" t="s">
        <v>59</v>
      </c>
      <c r="Q70" s="232">
        <f>Q66+Q67</f>
        <v>0.25</v>
      </c>
      <c r="R70" s="230">
        <f>R66+R67</f>
        <v>8.0000000000000002E-3</v>
      </c>
      <c r="S70" s="231" t="s">
        <v>59</v>
      </c>
      <c r="T70" s="232">
        <f>T66+T67</f>
        <v>0.25</v>
      </c>
    </row>
    <row r="71" spans="1:20" ht="14.25" customHeight="1" thickBot="1">
      <c r="A71" s="534"/>
      <c r="B71" s="471" t="s">
        <v>65</v>
      </c>
      <c r="C71" s="472"/>
      <c r="D71" s="473"/>
      <c r="E71" s="474" t="s">
        <v>66</v>
      </c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6"/>
    </row>
    <row r="72" spans="1:20" ht="14.25" customHeight="1" thickBot="1">
      <c r="A72" s="558"/>
      <c r="B72" s="459" t="s">
        <v>67</v>
      </c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1"/>
    </row>
    <row r="74" spans="1:20">
      <c r="B74" t="s">
        <v>68</v>
      </c>
      <c r="P74" t="s">
        <v>69</v>
      </c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74"/>
  <sheetViews>
    <sheetView topLeftCell="A31" zoomScaleNormal="100" workbookViewId="0">
      <selection activeCell="J29" sqref="J29:J33"/>
    </sheetView>
  </sheetViews>
  <sheetFormatPr defaultRowHeight="12.75"/>
  <cols>
    <col min="1" max="1" width="6" customWidth="1"/>
    <col min="2" max="2" width="7.28515625" customWidth="1"/>
    <col min="3" max="3" width="7.42578125" customWidth="1"/>
    <col min="4" max="4" width="11" customWidth="1"/>
    <col min="5" max="6" width="6" customWidth="1"/>
    <col min="7" max="7" width="6.28515625" customWidth="1"/>
    <col min="8" max="8" width="6.140625" customWidth="1"/>
    <col min="9" max="20" width="6.28515625" customWidth="1"/>
    <col min="21" max="29" width="0" hidden="1" customWidth="1"/>
  </cols>
  <sheetData>
    <row r="1" spans="1:31" s="1" customFormat="1" ht="14.25" customHeight="1">
      <c r="A1" s="559" t="s">
        <v>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</row>
    <row r="2" spans="1:31" s="1" customFormat="1" ht="14.25" customHeight="1" thickBot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</row>
    <row r="3" spans="1:31" ht="14.25" customHeight="1" thickBot="1">
      <c r="A3" s="533" t="s">
        <v>1</v>
      </c>
      <c r="B3" s="477"/>
      <c r="C3" s="478"/>
      <c r="D3" s="479"/>
      <c r="E3" s="477" t="s">
        <v>2</v>
      </c>
      <c r="F3" s="479"/>
      <c r="G3" s="478" t="s">
        <v>3</v>
      </c>
      <c r="H3" s="479"/>
      <c r="I3" s="562" t="s">
        <v>84</v>
      </c>
      <c r="J3" s="563"/>
      <c r="K3" s="564"/>
      <c r="L3" s="562" t="s">
        <v>14</v>
      </c>
      <c r="M3" s="563"/>
      <c r="N3" s="564"/>
      <c r="O3" s="562" t="s">
        <v>85</v>
      </c>
      <c r="P3" s="563"/>
      <c r="Q3" s="564"/>
      <c r="R3" s="562" t="s">
        <v>86</v>
      </c>
      <c r="S3" s="563"/>
      <c r="T3" s="564"/>
    </row>
    <row r="4" spans="1:31" ht="14.25" customHeight="1">
      <c r="A4" s="534"/>
      <c r="B4" s="480"/>
      <c r="C4" s="481"/>
      <c r="D4" s="482"/>
      <c r="E4" s="480"/>
      <c r="F4" s="482"/>
      <c r="G4" s="481"/>
      <c r="H4" s="482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556" t="s">
        <v>11</v>
      </c>
      <c r="W4" s="557"/>
      <c r="X4" s="556" t="s">
        <v>12</v>
      </c>
      <c r="Y4" s="557"/>
      <c r="Z4" s="556" t="s">
        <v>13</v>
      </c>
      <c r="AA4" s="557"/>
      <c r="AB4" s="556" t="s">
        <v>14</v>
      </c>
      <c r="AC4" s="557"/>
    </row>
    <row r="5" spans="1:31" ht="14.25" customHeight="1" thickBot="1">
      <c r="A5" s="534"/>
      <c r="B5" s="465"/>
      <c r="C5" s="466"/>
      <c r="D5" s="467"/>
      <c r="E5" s="465"/>
      <c r="F5" s="467"/>
      <c r="G5" s="466"/>
      <c r="H5" s="467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</row>
    <row r="6" spans="1:31" ht="14.25" customHeight="1">
      <c r="A6" s="534"/>
      <c r="B6" s="533" t="s">
        <v>19</v>
      </c>
      <c r="C6" s="541" t="s">
        <v>20</v>
      </c>
      <c r="D6" s="10"/>
      <c r="E6" s="588"/>
      <c r="F6" s="589"/>
      <c r="G6" s="11" t="s">
        <v>21</v>
      </c>
      <c r="H6" s="12">
        <f>[2]АРЭС!$E$6</f>
        <v>4.0000000000000001E-3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  <c r="AE6" s="19" t="s">
        <v>24</v>
      </c>
    </row>
    <row r="7" spans="1:31" ht="14.25" customHeight="1">
      <c r="A7" s="534"/>
      <c r="B7" s="534"/>
      <c r="C7" s="542"/>
      <c r="D7" s="20">
        <v>35</v>
      </c>
      <c r="E7" s="549">
        <v>2</v>
      </c>
      <c r="F7" s="550"/>
      <c r="G7" s="21" t="s">
        <v>25</v>
      </c>
      <c r="H7" s="22">
        <f>[2]АРЭС!$L$6</f>
        <v>0.125</v>
      </c>
      <c r="I7" s="23"/>
      <c r="J7" s="145"/>
      <c r="K7" s="146"/>
      <c r="L7" s="147"/>
      <c r="M7" s="145"/>
      <c r="N7" s="148"/>
      <c r="O7" s="23"/>
      <c r="P7" s="145"/>
      <c r="Q7" s="146"/>
      <c r="R7" s="23"/>
      <c r="S7" s="148"/>
      <c r="T7" s="146"/>
      <c r="U7" s="18"/>
      <c r="V7" s="29"/>
      <c r="W7" s="29"/>
      <c r="X7" s="29"/>
      <c r="Y7" s="29"/>
      <c r="Z7" s="29"/>
      <c r="AA7" s="29"/>
      <c r="AB7" s="29"/>
      <c r="AC7" s="29"/>
    </row>
    <row r="8" spans="1:31" ht="14.25" customHeight="1" thickBot="1">
      <c r="A8" s="534"/>
      <c r="B8" s="534"/>
      <c r="C8" s="542"/>
      <c r="D8" s="30">
        <v>6</v>
      </c>
      <c r="E8" s="551"/>
      <c r="F8" s="552"/>
      <c r="G8" s="31"/>
      <c r="H8" s="32"/>
      <c r="I8" s="33"/>
      <c r="J8" s="233">
        <v>0.79100000000000004</v>
      </c>
      <c r="K8" s="234">
        <v>0.13800000000000001</v>
      </c>
      <c r="L8" s="235"/>
      <c r="M8" s="236">
        <v>0.77300000000000002</v>
      </c>
      <c r="N8" s="234">
        <v>0.13800000000000001</v>
      </c>
      <c r="O8" s="237"/>
      <c r="P8" s="236">
        <v>0.78500000000000003</v>
      </c>
      <c r="Q8" s="234">
        <v>0.13800000000000001</v>
      </c>
      <c r="R8" s="237"/>
      <c r="S8" s="238">
        <v>0.77100000000000002</v>
      </c>
      <c r="T8" s="234">
        <v>0.13800000000000001</v>
      </c>
      <c r="U8" s="18"/>
      <c r="V8" s="40"/>
      <c r="W8" s="41"/>
      <c r="X8" s="40"/>
      <c r="Y8" s="41"/>
      <c r="Z8" s="40"/>
      <c r="AA8" s="41"/>
      <c r="AB8" s="40"/>
      <c r="AC8" s="41"/>
    </row>
    <row r="9" spans="1:31" ht="14.25" customHeight="1" thickBot="1">
      <c r="A9" s="534"/>
      <c r="B9" s="534"/>
      <c r="C9" s="543"/>
      <c r="D9" s="42" t="s">
        <v>26</v>
      </c>
      <c r="E9" s="585"/>
      <c r="F9" s="586"/>
      <c r="G9" s="586"/>
      <c r="H9" s="587"/>
      <c r="I9" s="43"/>
      <c r="J9" s="239"/>
      <c r="K9" s="240"/>
      <c r="L9" s="241"/>
      <c r="M9" s="239"/>
      <c r="N9" s="242"/>
      <c r="O9" s="243"/>
      <c r="P9" s="239"/>
      <c r="Q9" s="240"/>
      <c r="R9" s="243"/>
      <c r="S9" s="242"/>
      <c r="T9" s="240"/>
      <c r="U9" s="49"/>
      <c r="V9" s="50"/>
      <c r="W9" s="50"/>
      <c r="X9" s="50"/>
      <c r="Y9" s="50"/>
      <c r="Z9" s="50"/>
      <c r="AA9" s="50"/>
      <c r="AB9" s="50"/>
      <c r="AC9" s="50"/>
    </row>
    <row r="10" spans="1:31" ht="14.25" customHeight="1">
      <c r="A10" s="534"/>
      <c r="B10" s="534"/>
      <c r="C10" s="541" t="s">
        <v>27</v>
      </c>
      <c r="D10" s="51"/>
      <c r="E10" s="583"/>
      <c r="F10" s="584"/>
      <c r="G10" s="52" t="s">
        <v>21</v>
      </c>
      <c r="H10" s="12">
        <f>[2]АРЭС!$E$7</f>
        <v>4.0000000000000001E-3</v>
      </c>
      <c r="I10" s="53"/>
      <c r="J10" s="14"/>
      <c r="K10" s="15"/>
      <c r="L10" s="16"/>
      <c r="M10" s="14"/>
      <c r="N10" s="17"/>
      <c r="O10" s="13"/>
      <c r="P10" s="14"/>
      <c r="Q10" s="15"/>
      <c r="R10" s="13"/>
      <c r="S10" s="17"/>
      <c r="T10" s="15"/>
    </row>
    <row r="11" spans="1:31" ht="14.25" customHeight="1">
      <c r="A11" s="534"/>
      <c r="B11" s="534"/>
      <c r="C11" s="542"/>
      <c r="D11" s="20">
        <v>35</v>
      </c>
      <c r="E11" s="549">
        <v>2</v>
      </c>
      <c r="F11" s="550"/>
      <c r="G11" s="21" t="s">
        <v>25</v>
      </c>
      <c r="H11" s="22">
        <f>[2]АРЭС!$L$7</f>
        <v>0.125</v>
      </c>
      <c r="I11" s="59"/>
      <c r="J11" s="145"/>
      <c r="K11" s="146"/>
      <c r="L11" s="147"/>
      <c r="M11" s="145"/>
      <c r="N11" s="148"/>
      <c r="O11" s="23"/>
      <c r="P11" s="145"/>
      <c r="Q11" s="146"/>
      <c r="R11" s="23"/>
      <c r="S11" s="148"/>
      <c r="T11" s="146"/>
      <c r="U11" s="18"/>
      <c r="V11" s="29"/>
      <c r="W11" s="29"/>
      <c r="X11" s="29"/>
      <c r="Y11" s="29"/>
      <c r="Z11" s="29"/>
      <c r="AA11" s="29"/>
      <c r="AB11" s="29"/>
      <c r="AC11" s="29"/>
    </row>
    <row r="12" spans="1:31" ht="14.25" customHeight="1" thickBot="1">
      <c r="A12" s="534"/>
      <c r="B12" s="534"/>
      <c r="C12" s="542"/>
      <c r="D12" s="30">
        <v>6</v>
      </c>
      <c r="E12" s="578"/>
      <c r="F12" s="579"/>
      <c r="G12" s="60"/>
      <c r="H12" s="61"/>
      <c r="I12" s="33"/>
      <c r="J12" s="236">
        <v>0.63</v>
      </c>
      <c r="K12" s="234">
        <v>0.115</v>
      </c>
      <c r="L12" s="235"/>
      <c r="M12" s="236">
        <v>0.6</v>
      </c>
      <c r="N12" s="234">
        <v>7.9000000000000001E-2</v>
      </c>
      <c r="O12" s="237"/>
      <c r="P12" s="236">
        <v>0.59</v>
      </c>
      <c r="Q12" s="234">
        <v>7.9000000000000001E-2</v>
      </c>
      <c r="R12" s="237"/>
      <c r="S12" s="238">
        <v>0.59</v>
      </c>
      <c r="T12" s="234">
        <v>7.9000000000000001E-2</v>
      </c>
      <c r="U12" s="18"/>
      <c r="V12" s="40"/>
      <c r="W12" s="41"/>
      <c r="X12" s="40"/>
      <c r="Y12" s="41"/>
      <c r="Z12" s="40"/>
      <c r="AA12" s="41"/>
      <c r="AB12" s="40"/>
      <c r="AC12" s="41"/>
    </row>
    <row r="13" spans="1:31" ht="14.25" customHeight="1" thickBot="1">
      <c r="A13" s="534"/>
      <c r="B13" s="534"/>
      <c r="C13" s="543"/>
      <c r="D13" s="42" t="s">
        <v>26</v>
      </c>
      <c r="E13" s="585"/>
      <c r="F13" s="586"/>
      <c r="G13" s="586"/>
      <c r="H13" s="587"/>
      <c r="I13" s="43"/>
      <c r="J13" s="244"/>
      <c r="K13" s="245"/>
      <c r="L13" s="246"/>
      <c r="M13" s="244"/>
      <c r="N13" s="247"/>
      <c r="O13" s="248"/>
      <c r="P13" s="244"/>
      <c r="Q13" s="245"/>
      <c r="R13" s="248"/>
      <c r="S13" s="247"/>
      <c r="T13" s="245"/>
    </row>
    <row r="14" spans="1:31" ht="14.25" customHeight="1">
      <c r="A14" s="534"/>
      <c r="B14" s="534"/>
      <c r="C14" s="541" t="s">
        <v>28</v>
      </c>
      <c r="D14" s="51"/>
      <c r="E14" s="535"/>
      <c r="F14" s="538"/>
      <c r="G14" s="11" t="s">
        <v>21</v>
      </c>
      <c r="H14" s="66"/>
      <c r="I14" s="67"/>
      <c r="J14" s="68"/>
      <c r="K14" s="69"/>
      <c r="L14" s="70"/>
      <c r="M14" s="68"/>
      <c r="N14" s="71"/>
      <c r="O14" s="67"/>
      <c r="P14" s="68"/>
      <c r="Q14" s="69"/>
      <c r="R14" s="67"/>
      <c r="S14" s="72"/>
      <c r="T14" s="69"/>
    </row>
    <row r="15" spans="1:31" ht="14.25" customHeight="1">
      <c r="A15" s="534"/>
      <c r="B15" s="534"/>
      <c r="C15" s="542"/>
      <c r="D15" s="20"/>
      <c r="E15" s="518"/>
      <c r="F15" s="519"/>
      <c r="G15" s="73" t="s">
        <v>25</v>
      </c>
      <c r="H15" s="74"/>
      <c r="I15" s="75"/>
      <c r="J15" s="76"/>
      <c r="K15" s="77"/>
      <c r="L15" s="78"/>
      <c r="M15" s="76"/>
      <c r="N15" s="79"/>
      <c r="O15" s="75"/>
      <c r="P15" s="76"/>
      <c r="Q15" s="80"/>
      <c r="R15" s="75"/>
      <c r="S15" s="79"/>
      <c r="T15" s="77"/>
    </row>
    <row r="16" spans="1:31" ht="14.25" customHeight="1" thickBot="1">
      <c r="A16" s="534"/>
      <c r="B16" s="534"/>
      <c r="C16" s="542"/>
      <c r="D16" s="30"/>
      <c r="E16" s="526"/>
      <c r="F16" s="528"/>
      <c r="G16" s="60"/>
      <c r="H16" s="61"/>
      <c r="I16" s="81"/>
      <c r="J16" s="82"/>
      <c r="K16" s="83"/>
      <c r="L16" s="84"/>
      <c r="M16" s="82"/>
      <c r="N16" s="85"/>
      <c r="O16" s="81"/>
      <c r="P16" s="82"/>
      <c r="Q16" s="83"/>
      <c r="R16" s="81"/>
      <c r="S16" s="85"/>
      <c r="T16" s="83"/>
    </row>
    <row r="17" spans="1:20" ht="14.25" customHeight="1" thickBot="1">
      <c r="A17" s="534"/>
      <c r="B17" s="534"/>
      <c r="C17" s="543"/>
      <c r="D17" s="42" t="s">
        <v>26</v>
      </c>
      <c r="E17" s="471"/>
      <c r="F17" s="472"/>
      <c r="G17" s="472"/>
      <c r="H17" s="473"/>
      <c r="I17" s="86"/>
      <c r="J17" s="87"/>
      <c r="K17" s="88"/>
      <c r="L17" s="89"/>
      <c r="M17" s="87"/>
      <c r="N17" s="90"/>
      <c r="O17" s="86"/>
      <c r="P17" s="87"/>
      <c r="Q17" s="88"/>
      <c r="R17" s="86"/>
      <c r="S17" s="90"/>
      <c r="T17" s="88"/>
    </row>
    <row r="18" spans="1:20" ht="14.25" customHeight="1">
      <c r="A18" s="534"/>
      <c r="B18" s="534"/>
      <c r="C18" s="541" t="s">
        <v>28</v>
      </c>
      <c r="D18" s="51"/>
      <c r="E18" s="535"/>
      <c r="F18" s="538"/>
      <c r="G18" s="11" t="s">
        <v>21</v>
      </c>
      <c r="H18" s="66"/>
      <c r="I18" s="67"/>
      <c r="J18" s="68"/>
      <c r="K18" s="69"/>
      <c r="L18" s="70"/>
      <c r="M18" s="68"/>
      <c r="N18" s="72"/>
      <c r="O18" s="67"/>
      <c r="P18" s="68"/>
      <c r="Q18" s="69"/>
      <c r="R18" s="67"/>
      <c r="S18" s="72"/>
      <c r="T18" s="69"/>
    </row>
    <row r="19" spans="1:20" ht="14.25" customHeight="1">
      <c r="A19" s="534"/>
      <c r="B19" s="534"/>
      <c r="C19" s="542"/>
      <c r="D19" s="20"/>
      <c r="E19" s="518"/>
      <c r="F19" s="519"/>
      <c r="G19" s="73" t="s">
        <v>25</v>
      </c>
      <c r="H19" s="74"/>
      <c r="I19" s="75"/>
      <c r="J19" s="76"/>
      <c r="K19" s="77"/>
      <c r="L19" s="78"/>
      <c r="M19" s="76"/>
      <c r="N19" s="79"/>
      <c r="O19" s="75"/>
      <c r="P19" s="76"/>
      <c r="Q19" s="77"/>
      <c r="R19" s="75"/>
      <c r="S19" s="79"/>
      <c r="T19" s="77"/>
    </row>
    <row r="20" spans="1:20" ht="14.25" customHeight="1" thickBot="1">
      <c r="A20" s="534"/>
      <c r="B20" s="534"/>
      <c r="C20" s="542"/>
      <c r="D20" s="30"/>
      <c r="E20" s="526"/>
      <c r="F20" s="528"/>
      <c r="G20" s="60"/>
      <c r="H20" s="61"/>
      <c r="I20" s="81"/>
      <c r="J20" s="82"/>
      <c r="K20" s="83"/>
      <c r="L20" s="84"/>
      <c r="M20" s="82"/>
      <c r="N20" s="85"/>
      <c r="O20" s="81"/>
      <c r="P20" s="82"/>
      <c r="Q20" s="83"/>
      <c r="R20" s="81"/>
      <c r="S20" s="85"/>
      <c r="T20" s="83"/>
    </row>
    <row r="21" spans="1:20" ht="14.25" customHeight="1" thickBot="1">
      <c r="A21" s="534"/>
      <c r="B21" s="534"/>
      <c r="C21" s="543"/>
      <c r="D21" s="42" t="s">
        <v>26</v>
      </c>
      <c r="E21" s="471"/>
      <c r="F21" s="472"/>
      <c r="G21" s="472"/>
      <c r="H21" s="473"/>
      <c r="I21" s="86"/>
      <c r="J21" s="87"/>
      <c r="K21" s="88"/>
      <c r="L21" s="89"/>
      <c r="M21" s="87"/>
      <c r="N21" s="90"/>
      <c r="O21" s="86"/>
      <c r="P21" s="87"/>
      <c r="Q21" s="88"/>
      <c r="R21" s="86"/>
      <c r="S21" s="90"/>
      <c r="T21" s="88"/>
    </row>
    <row r="22" spans="1:20" ht="14.25" customHeight="1">
      <c r="A22" s="534"/>
      <c r="B22" s="534"/>
      <c r="C22" s="544" t="s">
        <v>29</v>
      </c>
      <c r="D22" s="96" t="s">
        <v>30</v>
      </c>
      <c r="E22" s="97"/>
      <c r="F22" s="66"/>
      <c r="G22" s="98"/>
      <c r="H22" s="66"/>
      <c r="I22" s="67"/>
      <c r="J22" s="68"/>
      <c r="K22" s="69"/>
      <c r="L22" s="70"/>
      <c r="M22" s="68"/>
      <c r="N22" s="72"/>
      <c r="O22" s="67"/>
      <c r="P22" s="68"/>
      <c r="Q22" s="69"/>
      <c r="R22" s="67"/>
      <c r="S22" s="72"/>
      <c r="T22" s="69"/>
    </row>
    <row r="23" spans="1:20" ht="14.25" customHeight="1">
      <c r="A23" s="534"/>
      <c r="B23" s="534"/>
      <c r="C23" s="545"/>
      <c r="D23" s="104" t="s">
        <v>31</v>
      </c>
      <c r="E23" s="105"/>
      <c r="F23" s="74"/>
      <c r="G23" s="106"/>
      <c r="H23" s="74"/>
      <c r="I23" s="249"/>
      <c r="J23" s="108"/>
      <c r="K23" s="109"/>
      <c r="L23" s="110"/>
      <c r="M23" s="108"/>
      <c r="N23" s="111"/>
      <c r="O23" s="107"/>
      <c r="P23" s="108"/>
      <c r="Q23" s="109"/>
      <c r="R23" s="107"/>
      <c r="S23" s="111"/>
      <c r="T23" s="109"/>
    </row>
    <row r="24" spans="1:20" ht="14.25" customHeight="1" thickBot="1">
      <c r="A24" s="534"/>
      <c r="B24" s="558"/>
      <c r="C24" s="546"/>
      <c r="D24" s="112" t="s">
        <v>32</v>
      </c>
      <c r="E24" s="113"/>
      <c r="F24" s="61"/>
      <c r="G24" s="60"/>
      <c r="H24" s="61"/>
      <c r="I24" s="266"/>
      <c r="J24" s="115">
        <f>J8+J12</f>
        <v>1.421</v>
      </c>
      <c r="K24" s="115">
        <f>K8+K12</f>
        <v>0.253</v>
      </c>
      <c r="L24" s="116"/>
      <c r="M24" s="117">
        <f>M8+M12</f>
        <v>1.373</v>
      </c>
      <c r="N24" s="117">
        <f>N8+N12</f>
        <v>0.21700000000000003</v>
      </c>
      <c r="O24" s="114"/>
      <c r="P24" s="117">
        <f>P8+P12</f>
        <v>1.375</v>
      </c>
      <c r="Q24" s="117">
        <f>Q8+Q12</f>
        <v>0.21700000000000003</v>
      </c>
      <c r="R24" s="114"/>
      <c r="S24" s="118">
        <f>S8+S12</f>
        <v>1.361</v>
      </c>
      <c r="T24" s="117">
        <f>T8+T12</f>
        <v>0.21700000000000003</v>
      </c>
    </row>
    <row r="25" spans="1:20" ht="14.25" customHeight="1">
      <c r="A25" s="534"/>
      <c r="B25" s="533" t="s">
        <v>33</v>
      </c>
      <c r="C25" s="477" t="s">
        <v>34</v>
      </c>
      <c r="D25" s="479"/>
      <c r="E25" s="535" t="s">
        <v>35</v>
      </c>
      <c r="F25" s="536"/>
      <c r="G25" s="537" t="s">
        <v>36</v>
      </c>
      <c r="H25" s="538"/>
      <c r="I25" s="254"/>
      <c r="J25" s="255"/>
      <c r="K25" s="256"/>
      <c r="L25" s="254"/>
      <c r="M25" s="255"/>
      <c r="N25" s="256"/>
      <c r="O25" s="254"/>
      <c r="P25" s="255"/>
      <c r="Q25" s="256"/>
      <c r="R25" s="254"/>
      <c r="S25" s="255"/>
      <c r="T25" s="256"/>
    </row>
    <row r="26" spans="1:20" ht="14.25" customHeight="1" thickBot="1">
      <c r="A26" s="534"/>
      <c r="B26" s="534"/>
      <c r="C26" s="465"/>
      <c r="D26" s="467"/>
      <c r="E26" s="122" t="s">
        <v>37</v>
      </c>
      <c r="F26" s="123" t="s">
        <v>38</v>
      </c>
      <c r="G26" s="123" t="s">
        <v>37</v>
      </c>
      <c r="H26" s="124" t="s">
        <v>38</v>
      </c>
      <c r="I26" s="257"/>
      <c r="J26" s="258"/>
      <c r="K26" s="259"/>
      <c r="L26" s="257"/>
      <c r="M26" s="258"/>
      <c r="N26" s="259"/>
      <c r="O26" s="257"/>
      <c r="P26" s="258"/>
      <c r="Q26" s="259"/>
      <c r="R26" s="257"/>
      <c r="S26" s="258"/>
      <c r="T26" s="259"/>
    </row>
    <row r="27" spans="1:20" ht="14.25" customHeight="1">
      <c r="A27" s="534"/>
      <c r="B27" s="534"/>
      <c r="C27" s="539" t="s">
        <v>39</v>
      </c>
      <c r="D27" s="540"/>
      <c r="E27" s="128"/>
      <c r="F27" s="129"/>
      <c r="G27" s="129"/>
      <c r="H27" s="130"/>
      <c r="I27" s="131">
        <v>25</v>
      </c>
      <c r="J27" s="132"/>
      <c r="K27" s="133"/>
      <c r="L27" s="134">
        <v>25</v>
      </c>
      <c r="M27" s="132"/>
      <c r="N27" s="135"/>
      <c r="O27" s="131">
        <v>25</v>
      </c>
      <c r="P27" s="132"/>
      <c r="Q27" s="133"/>
      <c r="R27" s="131">
        <v>25</v>
      </c>
      <c r="S27" s="260"/>
      <c r="T27" s="261"/>
    </row>
    <row r="28" spans="1:20" ht="14.25" customHeight="1">
      <c r="A28" s="534"/>
      <c r="B28" s="534"/>
      <c r="C28" s="529" t="s">
        <v>40</v>
      </c>
      <c r="D28" s="530"/>
      <c r="E28" s="136"/>
      <c r="F28" s="137"/>
      <c r="G28" s="137"/>
      <c r="H28" s="138"/>
      <c r="I28" s="59"/>
      <c r="J28" s="262"/>
      <c r="K28" s="144"/>
      <c r="L28" s="263"/>
      <c r="M28" s="262"/>
      <c r="N28" s="264"/>
      <c r="O28" s="59"/>
      <c r="P28" s="262"/>
      <c r="Q28" s="144"/>
      <c r="R28" s="59"/>
      <c r="S28" s="264"/>
      <c r="T28" s="144"/>
    </row>
    <row r="29" spans="1:20" s="149" customFormat="1" ht="14.25" customHeight="1">
      <c r="A29" s="534"/>
      <c r="B29" s="534"/>
      <c r="C29" s="529" t="s">
        <v>41</v>
      </c>
      <c r="D29" s="530"/>
      <c r="E29" s="136"/>
      <c r="F29" s="137"/>
      <c r="G29" s="137"/>
      <c r="H29" s="138"/>
      <c r="I29" s="23"/>
      <c r="J29" s="145">
        <v>9.1999999999999998E-2</v>
      </c>
      <c r="K29" s="146"/>
      <c r="L29" s="147"/>
      <c r="M29" s="145">
        <v>0.08</v>
      </c>
      <c r="N29" s="148"/>
      <c r="O29" s="23"/>
      <c r="P29" s="145">
        <v>9.1999999999999998E-2</v>
      </c>
      <c r="Q29" s="146"/>
      <c r="R29" s="23"/>
      <c r="S29" s="145">
        <v>0.08</v>
      </c>
      <c r="T29" s="146"/>
    </row>
    <row r="30" spans="1:20" s="149" customFormat="1" ht="14.25" customHeight="1">
      <c r="A30" s="534"/>
      <c r="B30" s="534"/>
      <c r="C30" s="529" t="s">
        <v>42</v>
      </c>
      <c r="D30" s="530"/>
      <c r="E30" s="136"/>
      <c r="F30" s="137"/>
      <c r="G30" s="137"/>
      <c r="H30" s="138"/>
      <c r="I30" s="23"/>
      <c r="J30" s="145">
        <v>3.1E-2</v>
      </c>
      <c r="K30" s="146"/>
      <c r="L30" s="147"/>
      <c r="M30" s="145">
        <v>3.1E-2</v>
      </c>
      <c r="N30" s="148"/>
      <c r="O30" s="23"/>
      <c r="P30" s="145">
        <v>3.1E-2</v>
      </c>
      <c r="Q30" s="146"/>
      <c r="R30" s="23"/>
      <c r="S30" s="145">
        <v>3.1E-2</v>
      </c>
      <c r="T30" s="146"/>
    </row>
    <row r="31" spans="1:20" s="149" customFormat="1" ht="14.25" customHeight="1">
      <c r="A31" s="534"/>
      <c r="B31" s="534"/>
      <c r="C31" s="529" t="s">
        <v>43</v>
      </c>
      <c r="D31" s="530"/>
      <c r="E31" s="136"/>
      <c r="F31" s="137"/>
      <c r="G31" s="137"/>
      <c r="H31" s="138"/>
      <c r="I31" s="23"/>
      <c r="J31" s="145">
        <v>1.9E-2</v>
      </c>
      <c r="K31" s="146"/>
      <c r="L31" s="147"/>
      <c r="M31" s="145">
        <v>1.9E-2</v>
      </c>
      <c r="N31" s="148"/>
      <c r="O31" s="23"/>
      <c r="P31" s="145">
        <v>1.9E-2</v>
      </c>
      <c r="Q31" s="146"/>
      <c r="R31" s="23"/>
      <c r="S31" s="148">
        <v>1.9E-2</v>
      </c>
      <c r="T31" s="146"/>
    </row>
    <row r="32" spans="1:20" s="149" customFormat="1" ht="14.25" customHeight="1">
      <c r="A32" s="534"/>
      <c r="B32" s="534"/>
      <c r="C32" s="529" t="s">
        <v>44</v>
      </c>
      <c r="D32" s="530"/>
      <c r="E32" s="136"/>
      <c r="F32" s="137"/>
      <c r="G32" s="137"/>
      <c r="H32" s="138"/>
      <c r="I32" s="23"/>
      <c r="J32" s="145">
        <v>0.64</v>
      </c>
      <c r="K32" s="146"/>
      <c r="L32" s="147"/>
      <c r="M32" s="147">
        <v>0.64</v>
      </c>
      <c r="N32" s="148"/>
      <c r="O32" s="23"/>
      <c r="P32" s="145">
        <v>0.64</v>
      </c>
      <c r="Q32" s="146"/>
      <c r="R32" s="23"/>
      <c r="S32" s="23">
        <v>0.64</v>
      </c>
      <c r="T32" s="146"/>
    </row>
    <row r="33" spans="1:20" s="149" customFormat="1" ht="14.25" customHeight="1">
      <c r="A33" s="534"/>
      <c r="B33" s="534"/>
      <c r="C33" s="529" t="s">
        <v>45</v>
      </c>
      <c r="D33" s="530"/>
      <c r="E33" s="136"/>
      <c r="F33" s="137"/>
      <c r="G33" s="145"/>
      <c r="H33" s="138"/>
      <c r="I33" s="23"/>
      <c r="J33" s="145">
        <v>0.625</v>
      </c>
      <c r="K33" s="146"/>
      <c r="L33" s="147"/>
      <c r="M33" s="145">
        <v>0.58699999999999997</v>
      </c>
      <c r="N33" s="148"/>
      <c r="O33" s="23"/>
      <c r="P33" s="145">
        <v>0.58699999999999997</v>
      </c>
      <c r="Q33" s="146"/>
      <c r="R33" s="23"/>
      <c r="S33" s="148">
        <v>0.58699999999999997</v>
      </c>
      <c r="T33" s="146"/>
    </row>
    <row r="34" spans="1:20" s="149" customFormat="1" ht="14.25" customHeight="1">
      <c r="A34" s="534"/>
      <c r="B34" s="534"/>
      <c r="C34" s="529" t="s">
        <v>46</v>
      </c>
      <c r="D34" s="530"/>
      <c r="E34" s="136"/>
      <c r="F34" s="137"/>
      <c r="G34" s="137"/>
      <c r="H34" s="138"/>
      <c r="I34" s="23"/>
      <c r="J34" s="145">
        <v>0</v>
      </c>
      <c r="K34" s="146"/>
      <c r="L34" s="147"/>
      <c r="M34" s="145">
        <v>0</v>
      </c>
      <c r="N34" s="148"/>
      <c r="O34" s="23"/>
      <c r="P34" s="145">
        <v>0</v>
      </c>
      <c r="Q34" s="146"/>
      <c r="R34" s="23"/>
      <c r="S34" s="148">
        <v>0</v>
      </c>
      <c r="T34" s="146"/>
    </row>
    <row r="35" spans="1:20" ht="14.25" customHeight="1">
      <c r="A35" s="534"/>
      <c r="B35" s="534"/>
      <c r="C35" s="529" t="s">
        <v>47</v>
      </c>
      <c r="D35" s="530"/>
      <c r="E35" s="136"/>
      <c r="F35" s="137"/>
      <c r="G35" s="137"/>
      <c r="H35" s="138"/>
      <c r="I35" s="23"/>
      <c r="J35" s="145"/>
      <c r="K35" s="146"/>
      <c r="L35" s="147"/>
      <c r="M35" s="145"/>
      <c r="N35" s="148"/>
      <c r="O35" s="23"/>
      <c r="P35" s="145"/>
      <c r="Q35" s="146"/>
      <c r="R35" s="23"/>
      <c r="S35" s="148"/>
      <c r="T35" s="146"/>
    </row>
    <row r="36" spans="1:20" ht="14.25" customHeight="1">
      <c r="A36" s="534"/>
      <c r="B36" s="534"/>
      <c r="C36" s="581" t="s">
        <v>48</v>
      </c>
      <c r="D36" s="582"/>
      <c r="E36" s="136"/>
      <c r="F36" s="137"/>
      <c r="G36" s="137"/>
      <c r="H36" s="138"/>
      <c r="I36" s="23"/>
      <c r="J36" s="145"/>
      <c r="K36" s="146"/>
      <c r="L36" s="147"/>
      <c r="M36" s="145"/>
      <c r="N36" s="148"/>
      <c r="O36" s="23"/>
      <c r="P36" s="145"/>
      <c r="Q36" s="146"/>
      <c r="R36" s="23"/>
      <c r="S36" s="148"/>
      <c r="T36" s="146"/>
    </row>
    <row r="37" spans="1:20" ht="14.25" customHeight="1">
      <c r="A37" s="534"/>
      <c r="B37" s="534"/>
      <c r="C37" s="581" t="s">
        <v>49</v>
      </c>
      <c r="D37" s="582"/>
      <c r="E37" s="136"/>
      <c r="F37" s="137"/>
      <c r="G37" s="137"/>
      <c r="H37" s="138"/>
      <c r="I37" s="23"/>
      <c r="J37" s="145"/>
      <c r="K37" s="146"/>
      <c r="L37" s="147"/>
      <c r="M37" s="145"/>
      <c r="N37" s="148"/>
      <c r="O37" s="23"/>
      <c r="P37" s="145"/>
      <c r="Q37" s="146"/>
      <c r="R37" s="23"/>
      <c r="S37" s="148"/>
      <c r="T37" s="146"/>
    </row>
    <row r="38" spans="1:20" ht="14.25" customHeight="1">
      <c r="A38" s="534"/>
      <c r="B38" s="534"/>
      <c r="C38" s="531"/>
      <c r="D38" s="532"/>
      <c r="E38" s="150"/>
      <c r="F38" s="151"/>
      <c r="G38" s="151"/>
      <c r="H38" s="152"/>
      <c r="I38" s="153"/>
      <c r="J38" s="154"/>
      <c r="K38" s="155"/>
      <c r="L38" s="156"/>
      <c r="M38" s="154"/>
      <c r="N38" s="157"/>
      <c r="O38" s="153"/>
      <c r="P38" s="154"/>
      <c r="Q38" s="155"/>
      <c r="R38" s="153"/>
      <c r="S38" s="157"/>
      <c r="T38" s="155"/>
    </row>
    <row r="39" spans="1:20" ht="14.25" customHeight="1">
      <c r="A39" s="534"/>
      <c r="B39" s="534"/>
      <c r="C39" s="518"/>
      <c r="D39" s="519"/>
      <c r="E39" s="150"/>
      <c r="F39" s="151"/>
      <c r="G39" s="151"/>
      <c r="H39" s="152"/>
      <c r="I39" s="153"/>
      <c r="J39" s="154"/>
      <c r="K39" s="155"/>
      <c r="L39" s="156"/>
      <c r="M39" s="154"/>
      <c r="N39" s="157"/>
      <c r="O39" s="153"/>
      <c r="P39" s="154"/>
      <c r="Q39" s="155"/>
      <c r="R39" s="153"/>
      <c r="S39" s="157"/>
      <c r="T39" s="155"/>
    </row>
    <row r="40" spans="1:20" ht="14.25" customHeight="1">
      <c r="A40" s="534"/>
      <c r="B40" s="534"/>
      <c r="C40" s="518"/>
      <c r="D40" s="519"/>
      <c r="E40" s="150"/>
      <c r="F40" s="151"/>
      <c r="G40" s="151"/>
      <c r="H40" s="152"/>
      <c r="I40" s="153"/>
      <c r="J40" s="154"/>
      <c r="K40" s="155"/>
      <c r="L40" s="156"/>
      <c r="M40" s="154"/>
      <c r="N40" s="157"/>
      <c r="O40" s="153"/>
      <c r="P40" s="154"/>
      <c r="Q40" s="155"/>
      <c r="R40" s="153"/>
      <c r="S40" s="157"/>
      <c r="T40" s="155"/>
    </row>
    <row r="41" spans="1:20" ht="14.25" customHeight="1">
      <c r="A41" s="534"/>
      <c r="B41" s="534"/>
      <c r="C41" s="518"/>
      <c r="D41" s="519"/>
      <c r="E41" s="150"/>
      <c r="F41" s="151"/>
      <c r="G41" s="151"/>
      <c r="H41" s="152"/>
      <c r="I41" s="153"/>
      <c r="J41" s="154"/>
      <c r="K41" s="155"/>
      <c r="L41" s="156"/>
      <c r="M41" s="154"/>
      <c r="N41" s="157"/>
      <c r="O41" s="153"/>
      <c r="P41" s="154"/>
      <c r="Q41" s="155"/>
      <c r="R41" s="153"/>
      <c r="S41" s="157"/>
      <c r="T41" s="155"/>
    </row>
    <row r="42" spans="1:20" ht="14.25" customHeight="1">
      <c r="A42" s="534"/>
      <c r="B42" s="534"/>
      <c r="C42" s="518"/>
      <c r="D42" s="519"/>
      <c r="E42" s="150"/>
      <c r="F42" s="151"/>
      <c r="G42" s="151"/>
      <c r="H42" s="152"/>
      <c r="I42" s="153"/>
      <c r="J42" s="154"/>
      <c r="K42" s="155"/>
      <c r="L42" s="156"/>
      <c r="M42" s="154"/>
      <c r="N42" s="157"/>
      <c r="O42" s="153"/>
      <c r="P42" s="154"/>
      <c r="Q42" s="155"/>
      <c r="R42" s="153"/>
      <c r="S42" s="157"/>
      <c r="T42" s="155"/>
    </row>
    <row r="43" spans="1:20" ht="14.25" customHeight="1">
      <c r="A43" s="534"/>
      <c r="B43" s="534"/>
      <c r="C43" s="518"/>
      <c r="D43" s="519"/>
      <c r="E43" s="150"/>
      <c r="F43" s="151"/>
      <c r="G43" s="151"/>
      <c r="H43" s="152"/>
      <c r="I43" s="153"/>
      <c r="J43" s="154"/>
      <c r="K43" s="155"/>
      <c r="L43" s="156"/>
      <c r="M43" s="154"/>
      <c r="N43" s="157"/>
      <c r="O43" s="153"/>
      <c r="P43" s="154"/>
      <c r="Q43" s="155"/>
      <c r="R43" s="153"/>
      <c r="S43" s="157"/>
      <c r="T43" s="155"/>
    </row>
    <row r="44" spans="1:20" ht="14.25" customHeight="1">
      <c r="A44" s="534"/>
      <c r="B44" s="534"/>
      <c r="C44" s="518"/>
      <c r="D44" s="519"/>
      <c r="E44" s="150"/>
      <c r="F44" s="151"/>
      <c r="G44" s="151"/>
      <c r="H44" s="152"/>
      <c r="I44" s="153"/>
      <c r="J44" s="154"/>
      <c r="K44" s="155"/>
      <c r="L44" s="156"/>
      <c r="M44" s="154"/>
      <c r="N44" s="157"/>
      <c r="O44" s="153"/>
      <c r="P44" s="154"/>
      <c r="Q44" s="155"/>
      <c r="R44" s="153"/>
      <c r="S44" s="157"/>
      <c r="T44" s="155"/>
    </row>
    <row r="45" spans="1:20" ht="14.25" customHeight="1">
      <c r="A45" s="534"/>
      <c r="B45" s="534"/>
      <c r="C45" s="518"/>
      <c r="D45" s="519"/>
      <c r="E45" s="150"/>
      <c r="F45" s="151"/>
      <c r="G45" s="151"/>
      <c r="H45" s="152"/>
      <c r="I45" s="153"/>
      <c r="J45" s="154"/>
      <c r="K45" s="155"/>
      <c r="L45" s="156"/>
      <c r="M45" s="154"/>
      <c r="N45" s="157"/>
      <c r="O45" s="153"/>
      <c r="P45" s="154"/>
      <c r="Q45" s="155"/>
      <c r="R45" s="153"/>
      <c r="S45" s="157"/>
      <c r="T45" s="155"/>
    </row>
    <row r="46" spans="1:20" ht="14.25" customHeight="1">
      <c r="A46" s="534"/>
      <c r="B46" s="534"/>
      <c r="C46" s="518"/>
      <c r="D46" s="519"/>
      <c r="E46" s="150"/>
      <c r="F46" s="151"/>
      <c r="G46" s="151"/>
      <c r="H46" s="152"/>
      <c r="I46" s="153"/>
      <c r="J46" s="154"/>
      <c r="K46" s="155"/>
      <c r="L46" s="156"/>
      <c r="M46" s="154"/>
      <c r="N46" s="157"/>
      <c r="O46" s="153"/>
      <c r="P46" s="154"/>
      <c r="Q46" s="155"/>
      <c r="R46" s="153"/>
      <c r="S46" s="157"/>
      <c r="T46" s="155"/>
    </row>
    <row r="47" spans="1:20" ht="14.25" customHeight="1">
      <c r="A47" s="534"/>
      <c r="B47" s="534"/>
      <c r="C47" s="518"/>
      <c r="D47" s="519"/>
      <c r="E47" s="150"/>
      <c r="F47" s="151"/>
      <c r="G47" s="151"/>
      <c r="H47" s="152"/>
      <c r="I47" s="153"/>
      <c r="J47" s="154"/>
      <c r="K47" s="155"/>
      <c r="L47" s="156"/>
      <c r="M47" s="154"/>
      <c r="N47" s="157"/>
      <c r="O47" s="153"/>
      <c r="P47" s="154"/>
      <c r="Q47" s="155"/>
      <c r="R47" s="153"/>
      <c r="S47" s="157"/>
      <c r="T47" s="155"/>
    </row>
    <row r="48" spans="1:20" ht="14.25" customHeight="1">
      <c r="A48" s="534"/>
      <c r="B48" s="534"/>
      <c r="C48" s="518"/>
      <c r="D48" s="519"/>
      <c r="E48" s="150"/>
      <c r="F48" s="151"/>
      <c r="G48" s="151"/>
      <c r="H48" s="152"/>
      <c r="I48" s="153"/>
      <c r="J48" s="154"/>
      <c r="K48" s="155"/>
      <c r="L48" s="156"/>
      <c r="M48" s="154"/>
      <c r="N48" s="157"/>
      <c r="O48" s="153"/>
      <c r="P48" s="154"/>
      <c r="Q48" s="155"/>
      <c r="R48" s="153"/>
      <c r="S48" s="157"/>
      <c r="T48" s="155"/>
    </row>
    <row r="49" spans="1:23" ht="14.25" customHeight="1">
      <c r="A49" s="534"/>
      <c r="B49" s="534"/>
      <c r="C49" s="518"/>
      <c r="D49" s="519"/>
      <c r="E49" s="150"/>
      <c r="F49" s="151"/>
      <c r="G49" s="151"/>
      <c r="H49" s="152"/>
      <c r="I49" s="153"/>
      <c r="J49" s="154"/>
      <c r="K49" s="155"/>
      <c r="L49" s="156"/>
      <c r="M49" s="154"/>
      <c r="N49" s="157"/>
      <c r="O49" s="153"/>
      <c r="P49" s="154"/>
      <c r="Q49" s="155"/>
      <c r="R49" s="153"/>
      <c r="S49" s="157"/>
      <c r="T49" s="155"/>
    </row>
    <row r="50" spans="1:23" ht="14.25" customHeight="1">
      <c r="A50" s="534"/>
      <c r="B50" s="534"/>
      <c r="C50" s="518"/>
      <c r="D50" s="519"/>
      <c r="E50" s="150"/>
      <c r="F50" s="151"/>
      <c r="G50" s="151"/>
      <c r="H50" s="152"/>
      <c r="I50" s="153"/>
      <c r="J50" s="154"/>
      <c r="K50" s="155"/>
      <c r="L50" s="156"/>
      <c r="M50" s="154"/>
      <c r="N50" s="157"/>
      <c r="O50" s="153"/>
      <c r="P50" s="154"/>
      <c r="Q50" s="155"/>
      <c r="R50" s="153"/>
      <c r="S50" s="157"/>
      <c r="T50" s="155"/>
    </row>
    <row r="51" spans="1:23" ht="14.25" customHeight="1">
      <c r="A51" s="534"/>
      <c r="B51" s="534"/>
      <c r="C51" s="518"/>
      <c r="D51" s="519"/>
      <c r="E51" s="150"/>
      <c r="F51" s="151"/>
      <c r="G51" s="151"/>
      <c r="H51" s="152"/>
      <c r="I51" s="153"/>
      <c r="J51" s="154"/>
      <c r="K51" s="155"/>
      <c r="L51" s="156"/>
      <c r="M51" s="154"/>
      <c r="N51" s="157"/>
      <c r="O51" s="153"/>
      <c r="P51" s="154"/>
      <c r="Q51" s="155"/>
      <c r="R51" s="153"/>
      <c r="S51" s="157"/>
      <c r="T51" s="155"/>
    </row>
    <row r="52" spans="1:23" ht="14.25" customHeight="1" thickBot="1">
      <c r="A52" s="534"/>
      <c r="B52" s="534"/>
      <c r="C52" s="518"/>
      <c r="D52" s="519"/>
      <c r="E52" s="122"/>
      <c r="F52" s="123"/>
      <c r="G52" s="123"/>
      <c r="H52" s="158"/>
      <c r="I52" s="159"/>
      <c r="J52" s="160"/>
      <c r="K52" s="161"/>
      <c r="L52" s="162"/>
      <c r="M52" s="160"/>
      <c r="N52" s="163"/>
      <c r="O52" s="159"/>
      <c r="P52" s="160"/>
      <c r="Q52" s="161"/>
      <c r="R52" s="159"/>
      <c r="S52" s="163"/>
      <c r="T52" s="161"/>
    </row>
    <row r="53" spans="1:23" ht="14.25" customHeight="1">
      <c r="A53" s="561"/>
      <c r="B53" s="164"/>
      <c r="C53" s="17"/>
      <c r="D53" s="55"/>
      <c r="E53" s="165" t="s">
        <v>50</v>
      </c>
      <c r="F53" s="166">
        <f>IF(K58&gt;0,SQRT((1-K58^2)/K58^2),)</f>
        <v>0</v>
      </c>
      <c r="G53" s="167"/>
      <c r="H53" s="168"/>
      <c r="I53" s="164"/>
      <c r="J53" s="166"/>
      <c r="K53" s="169"/>
      <c r="L53" s="165"/>
      <c r="M53" s="166"/>
      <c r="N53" s="170"/>
      <c r="O53" s="165"/>
      <c r="P53" s="166"/>
      <c r="Q53" s="169"/>
      <c r="R53" s="165"/>
      <c r="S53" s="170"/>
      <c r="T53" s="169"/>
    </row>
    <row r="54" spans="1:23" ht="14.25" customHeight="1" thickBot="1">
      <c r="A54" s="561"/>
      <c r="B54" s="171"/>
      <c r="C54" s="172"/>
      <c r="D54" s="173"/>
      <c r="E54" s="5" t="s">
        <v>50</v>
      </c>
      <c r="F54" s="123">
        <f>IF(K59&gt;0,SQRT((1-K59^2)/K59^2),)</f>
        <v>0</v>
      </c>
      <c r="G54" s="174"/>
      <c r="H54" s="175"/>
      <c r="I54" s="171"/>
      <c r="J54" s="123"/>
      <c r="K54" s="158"/>
      <c r="L54" s="122"/>
      <c r="M54" s="176"/>
      <c r="N54" s="124"/>
      <c r="O54" s="122"/>
      <c r="P54" s="123"/>
      <c r="Q54" s="158"/>
      <c r="R54" s="122"/>
      <c r="S54" s="124"/>
      <c r="T54" s="158"/>
      <c r="V54" s="177"/>
    </row>
    <row r="55" spans="1:23" ht="14.25" customHeight="1">
      <c r="A55" s="534"/>
      <c r="B55" s="480" t="s">
        <v>51</v>
      </c>
      <c r="C55" s="520"/>
      <c r="D55" s="178" t="s">
        <v>30</v>
      </c>
      <c r="E55" s="522"/>
      <c r="F55" s="523"/>
      <c r="G55" s="523"/>
      <c r="H55" s="524"/>
      <c r="I55" s="179"/>
      <c r="J55" s="180" t="s">
        <v>52</v>
      </c>
      <c r="K55" s="181"/>
      <c r="L55" s="182"/>
      <c r="M55" s="180" t="s">
        <v>52</v>
      </c>
      <c r="N55" s="183"/>
      <c r="O55" s="179"/>
      <c r="P55" s="180" t="s">
        <v>52</v>
      </c>
      <c r="Q55" s="181"/>
      <c r="R55" s="179"/>
      <c r="S55" s="183" t="s">
        <v>52</v>
      </c>
      <c r="T55" s="181"/>
    </row>
    <row r="56" spans="1:23" ht="14.25" customHeight="1">
      <c r="A56" s="534"/>
      <c r="B56" s="480"/>
      <c r="C56" s="520"/>
      <c r="D56" s="184" t="s">
        <v>31</v>
      </c>
      <c r="E56" s="518"/>
      <c r="F56" s="525"/>
      <c r="G56" s="525"/>
      <c r="H56" s="519"/>
      <c r="I56" s="23"/>
      <c r="J56" s="145">
        <v>35</v>
      </c>
      <c r="K56" s="146"/>
      <c r="L56" s="147"/>
      <c r="M56" s="145">
        <v>35</v>
      </c>
      <c r="N56" s="148"/>
      <c r="O56" s="23"/>
      <c r="P56" s="145">
        <v>35</v>
      </c>
      <c r="Q56" s="146"/>
      <c r="R56" s="23"/>
      <c r="S56" s="148">
        <v>35</v>
      </c>
      <c r="T56" s="146"/>
    </row>
    <row r="57" spans="1:23" ht="14.25" customHeight="1" thickBot="1">
      <c r="A57" s="534"/>
      <c r="B57" s="465"/>
      <c r="C57" s="521"/>
      <c r="D57" s="158" t="s">
        <v>32</v>
      </c>
      <c r="E57" s="526"/>
      <c r="F57" s="527"/>
      <c r="G57" s="527"/>
      <c r="H57" s="528"/>
      <c r="I57" s="185"/>
      <c r="J57" s="186" t="s">
        <v>53</v>
      </c>
      <c r="K57" s="187"/>
      <c r="L57" s="188"/>
      <c r="M57" s="186" t="s">
        <v>53</v>
      </c>
      <c r="N57" s="172"/>
      <c r="O57" s="185"/>
      <c r="P57" s="186" t="s">
        <v>53</v>
      </c>
      <c r="Q57" s="189"/>
      <c r="R57" s="190"/>
      <c r="S57" s="186" t="s">
        <v>53</v>
      </c>
      <c r="T57" s="187"/>
    </row>
    <row r="58" spans="1:23" ht="14.25" customHeight="1">
      <c r="A58" s="534"/>
      <c r="B58" s="503" t="s">
        <v>54</v>
      </c>
      <c r="C58" s="504"/>
      <c r="D58" s="505"/>
      <c r="E58" s="512" t="s">
        <v>55</v>
      </c>
      <c r="F58" s="513"/>
      <c r="G58" s="513"/>
      <c r="H58" s="568"/>
      <c r="I58" s="191"/>
      <c r="J58" s="192" t="s">
        <v>52</v>
      </c>
      <c r="K58" s="193"/>
      <c r="L58" s="191"/>
      <c r="M58" s="192" t="s">
        <v>52</v>
      </c>
      <c r="N58" s="193"/>
      <c r="O58" s="191"/>
      <c r="P58" s="192" t="s">
        <v>52</v>
      </c>
      <c r="Q58" s="193"/>
      <c r="R58" s="191"/>
      <c r="S58" s="192" t="s">
        <v>52</v>
      </c>
      <c r="T58" s="193"/>
    </row>
    <row r="59" spans="1:23" ht="14.25" customHeight="1">
      <c r="A59" s="534"/>
      <c r="B59" s="506"/>
      <c r="C59" s="507"/>
      <c r="D59" s="508"/>
      <c r="E59" s="514" t="s">
        <v>56</v>
      </c>
      <c r="F59" s="515"/>
      <c r="G59" s="515"/>
      <c r="H59" s="569"/>
      <c r="I59" s="194"/>
      <c r="J59" s="195"/>
      <c r="K59" s="196"/>
      <c r="L59" s="194"/>
      <c r="M59" s="195"/>
      <c r="N59" s="196"/>
      <c r="O59" s="194"/>
      <c r="P59" s="195"/>
      <c r="Q59" s="196"/>
      <c r="R59" s="194"/>
      <c r="S59" s="195"/>
      <c r="T59" s="196"/>
    </row>
    <row r="60" spans="1:23" ht="14.25" customHeight="1">
      <c r="A60" s="534"/>
      <c r="B60" s="506"/>
      <c r="C60" s="507"/>
      <c r="D60" s="508"/>
      <c r="E60" s="516" t="s">
        <v>28</v>
      </c>
      <c r="F60" s="517"/>
      <c r="G60" s="517"/>
      <c r="H60" s="570"/>
      <c r="I60" s="518"/>
      <c r="J60" s="525"/>
      <c r="K60" s="523"/>
      <c r="L60" s="518"/>
      <c r="M60" s="525"/>
      <c r="N60" s="519"/>
      <c r="O60" s="518"/>
      <c r="P60" s="525"/>
      <c r="Q60" s="519"/>
      <c r="R60" s="518"/>
      <c r="S60" s="525"/>
      <c r="T60" s="519"/>
    </row>
    <row r="61" spans="1:23" ht="14.25" customHeight="1" thickBot="1">
      <c r="A61" s="534"/>
      <c r="B61" s="509"/>
      <c r="C61" s="510"/>
      <c r="D61" s="511"/>
      <c r="E61" s="497" t="s">
        <v>28</v>
      </c>
      <c r="F61" s="498"/>
      <c r="G61" s="498"/>
      <c r="H61" s="567"/>
      <c r="I61" s="526"/>
      <c r="J61" s="527"/>
      <c r="K61" s="527"/>
      <c r="L61" s="526"/>
      <c r="M61" s="527"/>
      <c r="N61" s="528"/>
      <c r="O61" s="526"/>
      <c r="P61" s="527"/>
      <c r="Q61" s="528"/>
      <c r="R61" s="526"/>
      <c r="S61" s="527"/>
      <c r="T61" s="528"/>
      <c r="W61" s="197"/>
    </row>
    <row r="62" spans="1:23" ht="14.25" customHeight="1">
      <c r="A62" s="534"/>
      <c r="B62" s="477" t="s">
        <v>57</v>
      </c>
      <c r="C62" s="478"/>
      <c r="D62" s="479"/>
      <c r="E62" s="483" t="s">
        <v>58</v>
      </c>
      <c r="F62" s="484"/>
      <c r="G62" s="484"/>
      <c r="H62" s="485"/>
      <c r="I62" s="198">
        <f>ROUND((V8^2+W8^2)*[2]АРЭС!$F$6/[2]АРЭС!$C$6^2,4)</f>
        <v>0</v>
      </c>
      <c r="J62" s="199" t="s">
        <v>59</v>
      </c>
      <c r="K62" s="200">
        <f>ROUND((V8^2+W8^2)*[2]АРЭС!$I$6/([2]АРЭС!$C$6*100),4)</f>
        <v>0</v>
      </c>
      <c r="L62" s="198">
        <f>ROUND((X8^2+Y8^2)*[2]АРЭС!$F$6/[2]АРЭС!$C$6^2,4)</f>
        <v>0</v>
      </c>
      <c r="M62" s="199" t="s">
        <v>59</v>
      </c>
      <c r="N62" s="200">
        <f>ROUND((X8^2+Y8^2)*[2]АРЭС!$I$6/([2]АРЭС!$C$6*100),4)</f>
        <v>0</v>
      </c>
      <c r="O62" s="198">
        <f>ROUND((Z8^2+AA8^2)*[2]АРЭС!$F$6/[2]АРЭС!$C$6^2,4)</f>
        <v>0</v>
      </c>
      <c r="P62" s="199" t="s">
        <v>59</v>
      </c>
      <c r="Q62" s="200">
        <f>ROUND((Z8^2+AA8^2)*[2]АРЭС!$I$6/([2]АРЭС!$C$6*100),4)</f>
        <v>0</v>
      </c>
      <c r="R62" s="198">
        <f>ROUND((AB8^2+AC8^2)*[2]АРЭС!$F$6/[2]АРЭС!$C$6^2,4)</f>
        <v>0</v>
      </c>
      <c r="S62" s="199" t="s">
        <v>59</v>
      </c>
      <c r="T62" s="200">
        <f>ROUND((AB8^2+AC8^2)*[2]АРЭС!$I$6/([2]АРЭС!$C$6*100),4)</f>
        <v>0</v>
      </c>
    </row>
    <row r="63" spans="1:23" ht="14.25" customHeight="1">
      <c r="A63" s="534"/>
      <c r="B63" s="480"/>
      <c r="C63" s="481"/>
      <c r="D63" s="482"/>
      <c r="E63" s="486" t="s">
        <v>58</v>
      </c>
      <c r="F63" s="487"/>
      <c r="G63" s="487"/>
      <c r="H63" s="488"/>
      <c r="I63" s="201">
        <f>ROUND((V12^2+W12^2)*[2]АРЭС!$F$7/[2]АРЭС!$C$7^2,4)</f>
        <v>0</v>
      </c>
      <c r="J63" s="202" t="s">
        <v>59</v>
      </c>
      <c r="K63" s="203">
        <f>ROUND((V12^2+W12^2)*[2]АРЭС!$I$7/([2]АРЭС!$C$7*100),4)</f>
        <v>0</v>
      </c>
      <c r="L63" s="201">
        <f>ROUND((X12^2+Y12^2)*[2]АРЭС!$F$7/[2]АРЭС!$C$7^2,4)</f>
        <v>0</v>
      </c>
      <c r="M63" s="202" t="s">
        <v>59</v>
      </c>
      <c r="N63" s="203">
        <f>ROUND((X12^2+Y12^2)*[2]АРЭС!$I$7/([2]АРЭС!$C$7*100),4)</f>
        <v>0</v>
      </c>
      <c r="O63" s="201">
        <f>ROUND((Z12^2+AA12^2)*[2]АРЭС!$F$7/[2]АРЭС!$C$7^2,4)</f>
        <v>0</v>
      </c>
      <c r="P63" s="202" t="s">
        <v>59</v>
      </c>
      <c r="Q63" s="203">
        <f>ROUND((Z12^2+AA12^2)*[2]АРЭС!$I$7/([2]АРЭС!$C$7*100),4)</f>
        <v>0</v>
      </c>
      <c r="R63" s="201">
        <f>ROUND((AB12^2+AC12^2)*[2]АРЭС!$F$7/[2]АРЭС!$C$7^2,4)</f>
        <v>0</v>
      </c>
      <c r="S63" s="202" t="s">
        <v>59</v>
      </c>
      <c r="T63" s="203">
        <f>ROUND((AB12^2+AC12^2)*[2]АРЭС!$I$7/([2]АРЭС!$C$7*100),4)</f>
        <v>0</v>
      </c>
    </row>
    <row r="64" spans="1:23" ht="14.25" customHeight="1">
      <c r="A64" s="534"/>
      <c r="B64" s="480"/>
      <c r="C64" s="481"/>
      <c r="D64" s="482"/>
      <c r="E64" s="486" t="s">
        <v>58</v>
      </c>
      <c r="F64" s="487"/>
      <c r="G64" s="487"/>
      <c r="H64" s="488"/>
      <c r="I64" s="105"/>
      <c r="J64" s="204" t="s">
        <v>59</v>
      </c>
      <c r="K64" s="74"/>
      <c r="L64" s="105"/>
      <c r="M64" s="204" t="s">
        <v>59</v>
      </c>
      <c r="N64" s="74"/>
      <c r="O64" s="105"/>
      <c r="P64" s="204" t="s">
        <v>59</v>
      </c>
      <c r="Q64" s="74"/>
      <c r="R64" s="105"/>
      <c r="S64" s="204" t="s">
        <v>59</v>
      </c>
      <c r="T64" s="74"/>
    </row>
    <row r="65" spans="1:20" ht="14.25" customHeight="1" thickBot="1">
      <c r="A65" s="534"/>
      <c r="B65" s="480"/>
      <c r="C65" s="481"/>
      <c r="D65" s="482"/>
      <c r="E65" s="489" t="s">
        <v>58</v>
      </c>
      <c r="F65" s="490"/>
      <c r="G65" s="490"/>
      <c r="H65" s="491"/>
      <c r="I65" s="113"/>
      <c r="J65" s="205" t="s">
        <v>59</v>
      </c>
      <c r="K65" s="61"/>
      <c r="L65" s="113"/>
      <c r="M65" s="205" t="s">
        <v>59</v>
      </c>
      <c r="N65" s="61"/>
      <c r="O65" s="113"/>
      <c r="P65" s="205" t="s">
        <v>59</v>
      </c>
      <c r="Q65" s="61"/>
      <c r="R65" s="113"/>
      <c r="S65" s="205" t="s">
        <v>59</v>
      </c>
      <c r="T65" s="61"/>
    </row>
    <row r="66" spans="1:20" ht="14.25" customHeight="1">
      <c r="A66" s="561"/>
      <c r="B66" s="206"/>
      <c r="C66" s="207"/>
      <c r="D66" s="208"/>
      <c r="E66" s="209"/>
      <c r="F66" s="492" t="s">
        <v>60</v>
      </c>
      <c r="G66" s="492"/>
      <c r="H66" s="210"/>
      <c r="I66" s="211">
        <f>I62+V8+H6</f>
        <v>4.0000000000000001E-3</v>
      </c>
      <c r="J66" s="212" t="s">
        <v>59</v>
      </c>
      <c r="K66" s="213">
        <f>K62+W8+H7</f>
        <v>0.125</v>
      </c>
      <c r="L66" s="211">
        <f>L62+X8+H6</f>
        <v>4.0000000000000001E-3</v>
      </c>
      <c r="M66" s="212" t="s">
        <v>59</v>
      </c>
      <c r="N66" s="214">
        <f>N62+Y8+H7</f>
        <v>0.125</v>
      </c>
      <c r="O66" s="215">
        <f>O62+Z8+H6</f>
        <v>4.0000000000000001E-3</v>
      </c>
      <c r="P66" s="212" t="s">
        <v>59</v>
      </c>
      <c r="Q66" s="213">
        <f>Q62+AA8+H7</f>
        <v>0.125</v>
      </c>
      <c r="R66" s="211">
        <f>R62+AB8+H6</f>
        <v>4.0000000000000001E-3</v>
      </c>
      <c r="S66" s="212" t="s">
        <v>59</v>
      </c>
      <c r="T66" s="214">
        <f>T62+AC8+H7</f>
        <v>0.125</v>
      </c>
    </row>
    <row r="67" spans="1:20" ht="14.25" customHeight="1">
      <c r="A67" s="561"/>
      <c r="B67" s="216"/>
      <c r="C67" s="217"/>
      <c r="D67" s="218"/>
      <c r="E67" s="219"/>
      <c r="F67" s="462" t="s">
        <v>61</v>
      </c>
      <c r="G67" s="462"/>
      <c r="H67" s="220"/>
      <c r="I67" s="221">
        <f>I63+V12+H10</f>
        <v>4.0000000000000001E-3</v>
      </c>
      <c r="J67" s="204" t="s">
        <v>59</v>
      </c>
      <c r="K67" s="221">
        <f>K63+W12+H11</f>
        <v>0.125</v>
      </c>
      <c r="L67" s="222">
        <f>L63+X12+H10</f>
        <v>4.0000000000000001E-3</v>
      </c>
      <c r="M67" s="204" t="s">
        <v>59</v>
      </c>
      <c r="N67" s="223">
        <f>N63+Y12+H11</f>
        <v>0.125</v>
      </c>
      <c r="O67" s="221">
        <f>O63+Z12+H10</f>
        <v>4.0000000000000001E-3</v>
      </c>
      <c r="P67" s="204" t="s">
        <v>59</v>
      </c>
      <c r="Q67" s="221">
        <f>Q63+AA12+H11</f>
        <v>0.125</v>
      </c>
      <c r="R67" s="222">
        <f>R63+AB12+H10</f>
        <v>4.0000000000000001E-3</v>
      </c>
      <c r="S67" s="204" t="s">
        <v>59</v>
      </c>
      <c r="T67" s="223">
        <f>T63+AC12+H11</f>
        <v>0.125</v>
      </c>
    </row>
    <row r="68" spans="1:20" ht="14.25" customHeight="1">
      <c r="A68" s="561"/>
      <c r="B68" s="216"/>
      <c r="C68" s="217"/>
      <c r="D68" s="218"/>
      <c r="E68" s="219"/>
      <c r="F68" s="580" t="s">
        <v>62</v>
      </c>
      <c r="G68" s="580"/>
      <c r="H68" s="220"/>
      <c r="I68" s="106"/>
      <c r="J68" s="204" t="s">
        <v>59</v>
      </c>
      <c r="K68" s="106"/>
      <c r="L68" s="105"/>
      <c r="M68" s="204" t="s">
        <v>59</v>
      </c>
      <c r="N68" s="74"/>
      <c r="O68" s="106"/>
      <c r="P68" s="204" t="s">
        <v>59</v>
      </c>
      <c r="Q68" s="106"/>
      <c r="R68" s="105"/>
      <c r="S68" s="204" t="s">
        <v>59</v>
      </c>
      <c r="T68" s="74"/>
    </row>
    <row r="69" spans="1:20" ht="14.25" customHeight="1" thickBot="1">
      <c r="A69" s="561"/>
      <c r="B69" s="224"/>
      <c r="C69" s="225"/>
      <c r="D69" s="226"/>
      <c r="E69" s="227"/>
      <c r="F69" s="464" t="s">
        <v>63</v>
      </c>
      <c r="G69" s="464"/>
      <c r="H69" s="228"/>
      <c r="I69" s="225"/>
      <c r="J69" s="229" t="s">
        <v>59</v>
      </c>
      <c r="K69" s="225"/>
      <c r="L69" s="224"/>
      <c r="M69" s="229" t="s">
        <v>59</v>
      </c>
      <c r="N69" s="226"/>
      <c r="O69" s="225"/>
      <c r="P69" s="229" t="s">
        <v>59</v>
      </c>
      <c r="Q69" s="225"/>
      <c r="R69" s="224"/>
      <c r="S69" s="229" t="s">
        <v>59</v>
      </c>
      <c r="T69" s="226"/>
    </row>
    <row r="70" spans="1:20" ht="14.25" customHeight="1" thickBot="1">
      <c r="A70" s="534"/>
      <c r="B70" s="465"/>
      <c r="C70" s="466"/>
      <c r="D70" s="467"/>
      <c r="E70" s="468" t="s">
        <v>64</v>
      </c>
      <c r="F70" s="469"/>
      <c r="G70" s="469"/>
      <c r="H70" s="470"/>
      <c r="I70" s="230">
        <f>I66+I67</f>
        <v>8.0000000000000002E-3</v>
      </c>
      <c r="J70" s="231" t="s">
        <v>59</v>
      </c>
      <c r="K70" s="232">
        <f>K66+K67</f>
        <v>0.25</v>
      </c>
      <c r="L70" s="230">
        <f>L66+L67</f>
        <v>8.0000000000000002E-3</v>
      </c>
      <c r="M70" s="231" t="s">
        <v>59</v>
      </c>
      <c r="N70" s="232">
        <f>N66+N67</f>
        <v>0.25</v>
      </c>
      <c r="O70" s="230">
        <f>O66+O67</f>
        <v>8.0000000000000002E-3</v>
      </c>
      <c r="P70" s="231" t="s">
        <v>59</v>
      </c>
      <c r="Q70" s="232">
        <f>Q66+Q67</f>
        <v>0.25</v>
      </c>
      <c r="R70" s="230">
        <f>R66+R67</f>
        <v>8.0000000000000002E-3</v>
      </c>
      <c r="S70" s="231" t="s">
        <v>59</v>
      </c>
      <c r="T70" s="232">
        <f>T66+T67</f>
        <v>0.25</v>
      </c>
    </row>
    <row r="71" spans="1:20" ht="14.25" customHeight="1" thickBot="1">
      <c r="A71" s="534"/>
      <c r="B71" s="471" t="s">
        <v>65</v>
      </c>
      <c r="C71" s="472"/>
      <c r="D71" s="473"/>
      <c r="E71" s="474" t="s">
        <v>66</v>
      </c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6"/>
    </row>
    <row r="72" spans="1:20" ht="14.25" customHeight="1" thickBot="1">
      <c r="A72" s="558"/>
      <c r="B72" s="459" t="s">
        <v>67</v>
      </c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1"/>
    </row>
    <row r="74" spans="1:20">
      <c r="B74" t="s">
        <v>68</v>
      </c>
      <c r="P74" t="s">
        <v>69</v>
      </c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78740157480314965" bottom="0" header="0.51181102362204722" footer="0.51181102362204722"/>
  <pageSetup paperSize="8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Normal="100" workbookViewId="0">
      <selection activeCell="A26" sqref="A26:IV27"/>
    </sheetView>
  </sheetViews>
  <sheetFormatPr defaultRowHeight="12.75"/>
  <cols>
    <col min="1" max="1" width="13.5703125" customWidth="1"/>
    <col min="2" max="2" width="28.7109375" customWidth="1"/>
    <col min="3" max="14" width="7.7109375" customWidth="1"/>
  </cols>
  <sheetData>
    <row r="1" spans="1:17">
      <c r="A1" t="s">
        <v>133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425"/>
    </row>
    <row r="2" spans="1:17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425"/>
    </row>
    <row r="3" spans="1:17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425"/>
    </row>
    <row r="4" spans="1:17" s="427" customFormat="1" ht="15.75">
      <c r="A4" s="449" t="s">
        <v>134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26"/>
      <c r="P4" s="426"/>
      <c r="Q4" s="426"/>
    </row>
    <row r="5" spans="1:17" s="427" customFormat="1" ht="15.75">
      <c r="A5" s="449" t="s">
        <v>135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</row>
    <row r="6" spans="1:17" s="428" customForma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425"/>
    </row>
    <row r="7" spans="1:17" s="428" customFormat="1" ht="15.75" customHeight="1">
      <c r="A7" s="451" t="s">
        <v>136</v>
      </c>
      <c r="B7" s="451" t="s">
        <v>137</v>
      </c>
      <c r="C7" s="453" t="s">
        <v>138</v>
      </c>
      <c r="D7" s="453"/>
      <c r="E7" s="453" t="s">
        <v>139</v>
      </c>
      <c r="F7" s="453"/>
      <c r="G7" s="453" t="s">
        <v>140</v>
      </c>
      <c r="H7" s="453"/>
      <c r="I7" s="453" t="s">
        <v>141</v>
      </c>
      <c r="J7" s="453"/>
      <c r="K7" s="453" t="s">
        <v>142</v>
      </c>
      <c r="L7" s="453"/>
      <c r="M7" s="453"/>
      <c r="N7" s="453"/>
      <c r="O7" s="425"/>
    </row>
    <row r="8" spans="1:17" s="428" customFormat="1" ht="12.75" customHeight="1">
      <c r="A8" s="452"/>
      <c r="B8" s="452"/>
      <c r="C8" s="429" t="s">
        <v>143</v>
      </c>
      <c r="D8" s="429" t="s">
        <v>38</v>
      </c>
      <c r="E8" s="429" t="s">
        <v>143</v>
      </c>
      <c r="F8" s="429" t="s">
        <v>38</v>
      </c>
      <c r="G8" s="429" t="s">
        <v>143</v>
      </c>
      <c r="H8" s="429" t="s">
        <v>38</v>
      </c>
      <c r="I8" s="429" t="s">
        <v>143</v>
      </c>
      <c r="J8" s="429" t="s">
        <v>38</v>
      </c>
      <c r="K8" s="429" t="s">
        <v>177</v>
      </c>
      <c r="L8" s="429" t="s">
        <v>178</v>
      </c>
      <c r="M8" s="429" t="s">
        <v>179</v>
      </c>
      <c r="N8" s="429" t="s">
        <v>180</v>
      </c>
      <c r="O8" s="425"/>
    </row>
    <row r="9" spans="1:17" s="149" customFormat="1">
      <c r="A9" s="430" t="s">
        <v>144</v>
      </c>
      <c r="B9" s="435" t="s">
        <v>145</v>
      </c>
      <c r="C9" s="429" t="s">
        <v>146</v>
      </c>
      <c r="D9" s="429" t="s">
        <v>146</v>
      </c>
      <c r="E9" s="429" t="s">
        <v>146</v>
      </c>
      <c r="F9" s="429" t="s">
        <v>146</v>
      </c>
      <c r="G9" s="432">
        <v>49.1</v>
      </c>
      <c r="H9" s="432">
        <v>15</v>
      </c>
      <c r="I9" s="429" t="s">
        <v>146</v>
      </c>
      <c r="J9" s="429" t="s">
        <v>146</v>
      </c>
      <c r="K9" s="433">
        <v>0</v>
      </c>
      <c r="L9" s="433">
        <v>0</v>
      </c>
      <c r="M9" s="433">
        <v>0</v>
      </c>
      <c r="N9" s="433">
        <v>0</v>
      </c>
    </row>
    <row r="10" spans="1:17" s="149" customFormat="1">
      <c r="A10" s="434" t="s">
        <v>147</v>
      </c>
      <c r="B10" s="435" t="s">
        <v>148</v>
      </c>
      <c r="C10" s="429" t="s">
        <v>146</v>
      </c>
      <c r="D10" s="429" t="s">
        <v>146</v>
      </c>
      <c r="E10" s="429" t="s">
        <v>146</v>
      </c>
      <c r="F10" s="429" t="s">
        <v>146</v>
      </c>
      <c r="G10" s="432">
        <v>49.1</v>
      </c>
      <c r="H10" s="432">
        <v>15</v>
      </c>
      <c r="I10" s="429" t="s">
        <v>146</v>
      </c>
      <c r="J10" s="429" t="s">
        <v>146</v>
      </c>
      <c r="K10" s="433">
        <v>4.3999999999999997E-2</v>
      </c>
      <c r="L10" s="433">
        <v>0.05</v>
      </c>
      <c r="M10" s="433">
        <v>4.9000000000000002E-2</v>
      </c>
      <c r="N10" s="433">
        <v>5.1999999999999998E-2</v>
      </c>
    </row>
    <row r="11" spans="1:17" s="149" customFormat="1">
      <c r="A11" s="434"/>
      <c r="B11" s="435" t="s">
        <v>149</v>
      </c>
      <c r="C11" s="429" t="s">
        <v>146</v>
      </c>
      <c r="D11" s="429" t="s">
        <v>146</v>
      </c>
      <c r="E11" s="429" t="s">
        <v>146</v>
      </c>
      <c r="F11" s="429" t="s">
        <v>146</v>
      </c>
      <c r="G11" s="432">
        <v>49.1</v>
      </c>
      <c r="H11" s="432">
        <v>15</v>
      </c>
      <c r="I11" s="429" t="s">
        <v>146</v>
      </c>
      <c r="J11" s="429" t="s">
        <v>146</v>
      </c>
      <c r="K11" s="433">
        <f>0*1.73*0.944*6500/1000000</f>
        <v>0</v>
      </c>
      <c r="L11" s="433">
        <f t="shared" ref="L11:N12" si="0">0*1.73*0.944*6500/1000000</f>
        <v>0</v>
      </c>
      <c r="M11" s="433">
        <f t="shared" si="0"/>
        <v>0</v>
      </c>
      <c r="N11" s="433">
        <f t="shared" si="0"/>
        <v>0</v>
      </c>
    </row>
    <row r="12" spans="1:17" s="149" customFormat="1">
      <c r="A12" s="434"/>
      <c r="B12" s="435" t="s">
        <v>150</v>
      </c>
      <c r="C12" s="429" t="s">
        <v>146</v>
      </c>
      <c r="D12" s="429" t="s">
        <v>146</v>
      </c>
      <c r="E12" s="429" t="s">
        <v>146</v>
      </c>
      <c r="F12" s="429" t="s">
        <v>146</v>
      </c>
      <c r="G12" s="432">
        <v>49.1</v>
      </c>
      <c r="H12" s="432">
        <v>15</v>
      </c>
      <c r="I12" s="429" t="s">
        <v>146</v>
      </c>
      <c r="J12" s="429" t="s">
        <v>146</v>
      </c>
      <c r="K12" s="433">
        <f>0*1.73*0.944*6500/1000000</f>
        <v>0</v>
      </c>
      <c r="L12" s="433">
        <f t="shared" si="0"/>
        <v>0</v>
      </c>
      <c r="M12" s="433">
        <f t="shared" si="0"/>
        <v>0</v>
      </c>
      <c r="N12" s="433">
        <f t="shared" si="0"/>
        <v>0</v>
      </c>
    </row>
    <row r="13" spans="1:17" s="149" customFormat="1">
      <c r="A13" s="434"/>
      <c r="B13" s="435" t="s">
        <v>95</v>
      </c>
      <c r="C13" s="429" t="s">
        <v>146</v>
      </c>
      <c r="D13" s="429" t="s">
        <v>146</v>
      </c>
      <c r="E13" s="429" t="s">
        <v>146</v>
      </c>
      <c r="F13" s="429" t="s">
        <v>146</v>
      </c>
      <c r="G13" s="432">
        <v>49.1</v>
      </c>
      <c r="H13" s="432">
        <v>15</v>
      </c>
      <c r="I13" s="429" t="s">
        <v>146</v>
      </c>
      <c r="J13" s="429" t="s">
        <v>146</v>
      </c>
      <c r="K13" s="433">
        <v>0.17899999999999999</v>
      </c>
      <c r="L13" s="433">
        <v>0.16700000000000001</v>
      </c>
      <c r="M13" s="433">
        <v>0.19800000000000001</v>
      </c>
      <c r="N13" s="433">
        <v>0.15</v>
      </c>
    </row>
    <row r="14" spans="1:17" s="149" customFormat="1">
      <c r="A14" s="434"/>
      <c r="B14" s="435" t="s">
        <v>151</v>
      </c>
      <c r="C14" s="429" t="s">
        <v>146</v>
      </c>
      <c r="D14" s="429" t="s">
        <v>146</v>
      </c>
      <c r="E14" s="429" t="s">
        <v>146</v>
      </c>
      <c r="F14" s="429" t="s">
        <v>146</v>
      </c>
      <c r="G14" s="432">
        <v>49.1</v>
      </c>
      <c r="H14" s="432">
        <v>15</v>
      </c>
      <c r="I14" s="429" t="s">
        <v>146</v>
      </c>
      <c r="J14" s="429" t="s">
        <v>146</v>
      </c>
      <c r="K14" s="433">
        <v>0.28799999999999998</v>
      </c>
      <c r="L14" s="433">
        <v>0.19500000000000001</v>
      </c>
      <c r="M14" s="433">
        <v>0.28999999999999998</v>
      </c>
      <c r="N14" s="433">
        <v>0.183</v>
      </c>
    </row>
    <row r="15" spans="1:17" s="149" customFormat="1">
      <c r="A15" s="434"/>
      <c r="B15" s="435" t="s">
        <v>176</v>
      </c>
      <c r="C15" s="429" t="s">
        <v>146</v>
      </c>
      <c r="D15" s="429" t="s">
        <v>146</v>
      </c>
      <c r="E15" s="429" t="s">
        <v>146</v>
      </c>
      <c r="F15" s="429" t="s">
        <v>146</v>
      </c>
      <c r="G15" s="432">
        <v>49.1</v>
      </c>
      <c r="H15" s="432">
        <v>15</v>
      </c>
      <c r="I15" s="429" t="s">
        <v>146</v>
      </c>
      <c r="J15" s="429" t="s">
        <v>146</v>
      </c>
      <c r="K15" s="433">
        <v>2E-3</v>
      </c>
      <c r="L15" s="433">
        <v>2E-3</v>
      </c>
      <c r="M15" s="433">
        <v>2E-3</v>
      </c>
      <c r="N15" s="433">
        <v>2E-3</v>
      </c>
    </row>
    <row r="16" spans="1:17" s="149" customFormat="1">
      <c r="A16" s="434"/>
      <c r="B16" s="435" t="s">
        <v>153</v>
      </c>
      <c r="C16" s="429" t="s">
        <v>146</v>
      </c>
      <c r="D16" s="429" t="s">
        <v>146</v>
      </c>
      <c r="E16" s="429" t="s">
        <v>146</v>
      </c>
      <c r="F16" s="429" t="s">
        <v>146</v>
      </c>
      <c r="G16" s="432">
        <v>49.1</v>
      </c>
      <c r="H16" s="432">
        <v>15</v>
      </c>
      <c r="I16" s="429" t="s">
        <v>146</v>
      </c>
      <c r="J16" s="429" t="s">
        <v>146</v>
      </c>
      <c r="K16" s="433">
        <v>0</v>
      </c>
      <c r="L16" s="433">
        <v>0</v>
      </c>
      <c r="M16" s="433">
        <v>0</v>
      </c>
      <c r="N16" s="433">
        <v>0</v>
      </c>
    </row>
    <row r="17" spans="1:15" s="149" customFormat="1">
      <c r="A17" s="434"/>
      <c r="B17" s="435" t="s">
        <v>154</v>
      </c>
      <c r="C17" s="429" t="s">
        <v>146</v>
      </c>
      <c r="D17" s="429" t="s">
        <v>146</v>
      </c>
      <c r="E17" s="429" t="s">
        <v>146</v>
      </c>
      <c r="F17" s="429" t="s">
        <v>146</v>
      </c>
      <c r="G17" s="432">
        <v>49.1</v>
      </c>
      <c r="H17" s="432">
        <v>15</v>
      </c>
      <c r="I17" s="429" t="s">
        <v>146</v>
      </c>
      <c r="J17" s="429" t="s">
        <v>146</v>
      </c>
      <c r="K17" s="433">
        <v>0</v>
      </c>
      <c r="L17" s="433">
        <v>0</v>
      </c>
      <c r="M17" s="433">
        <v>0</v>
      </c>
      <c r="N17" s="433">
        <v>0</v>
      </c>
    </row>
    <row r="18" spans="1:15" s="149" customFormat="1">
      <c r="A18" s="434"/>
      <c r="B18" s="435" t="s">
        <v>155</v>
      </c>
      <c r="C18" s="429" t="s">
        <v>146</v>
      </c>
      <c r="D18" s="429" t="s">
        <v>146</v>
      </c>
      <c r="E18" s="429" t="s">
        <v>146</v>
      </c>
      <c r="F18" s="429" t="s">
        <v>146</v>
      </c>
      <c r="G18" s="432">
        <v>49.1</v>
      </c>
      <c r="H18" s="432">
        <v>15</v>
      </c>
      <c r="I18" s="429" t="s">
        <v>146</v>
      </c>
      <c r="J18" s="429" t="s">
        <v>146</v>
      </c>
      <c r="K18" s="433">
        <v>3.4000000000000002E-2</v>
      </c>
      <c r="L18" s="433">
        <v>3.3000000000000002E-2</v>
      </c>
      <c r="M18" s="433">
        <v>3.2000000000000001E-2</v>
      </c>
      <c r="N18" s="433">
        <v>3.1E-2</v>
      </c>
    </row>
    <row r="19" spans="1:15">
      <c r="A19" s="436"/>
      <c r="B19" s="442"/>
      <c r="C19" s="429"/>
      <c r="D19" s="429"/>
      <c r="E19" s="432"/>
      <c r="F19" s="432"/>
      <c r="G19" s="432"/>
      <c r="H19" s="432"/>
      <c r="I19" s="429"/>
      <c r="J19" s="429"/>
      <c r="K19" s="433"/>
      <c r="L19" s="433"/>
      <c r="M19" s="433"/>
      <c r="N19" s="433"/>
      <c r="O19" s="425"/>
    </row>
    <row r="20" spans="1:15">
      <c r="A20" s="432"/>
      <c r="B20" s="438" t="s">
        <v>29</v>
      </c>
      <c r="C20" s="429"/>
      <c r="D20" s="429"/>
      <c r="E20" s="439"/>
      <c r="F20" s="439"/>
      <c r="G20" s="439"/>
      <c r="H20" s="439"/>
      <c r="I20" s="429"/>
      <c r="J20" s="429"/>
      <c r="K20" s="440">
        <f>K9+K10+K11+K12+K13+K14+K15+K16+K17+K18</f>
        <v>0.54699999999999993</v>
      </c>
      <c r="L20" s="440">
        <f>L9+L10+L11+L12+L13+L14+L15+L16+L17+L18</f>
        <v>0.44700000000000006</v>
      </c>
      <c r="M20" s="440">
        <f>M9+M10+M11+M12+M13+M14+M15+M16+M17+M18</f>
        <v>0.57099999999999995</v>
      </c>
      <c r="N20" s="440">
        <f>N9+N10+N11+N12+N13+N14+N15+N16+N17+N18</f>
        <v>0.41800000000000004</v>
      </c>
      <c r="O20" s="425"/>
    </row>
    <row r="21" spans="1:15">
      <c r="A21" s="430"/>
      <c r="B21" s="438"/>
      <c r="C21" s="429"/>
      <c r="D21" s="429"/>
      <c r="E21" s="439"/>
      <c r="F21" s="439"/>
      <c r="G21" s="439"/>
      <c r="H21" s="439"/>
      <c r="I21" s="429"/>
      <c r="J21" s="429"/>
      <c r="K21" s="440"/>
      <c r="L21" s="440"/>
      <c r="M21" s="440"/>
      <c r="N21" s="440"/>
      <c r="O21" s="425"/>
    </row>
    <row r="22" spans="1:15" s="149" customFormat="1">
      <c r="A22" s="430" t="s">
        <v>156</v>
      </c>
      <c r="B22" s="435" t="s">
        <v>126</v>
      </c>
      <c r="C22" s="429" t="s">
        <v>146</v>
      </c>
      <c r="D22" s="429" t="s">
        <v>146</v>
      </c>
      <c r="E22" s="432">
        <v>46.6</v>
      </c>
      <c r="F22" s="432">
        <v>0.3</v>
      </c>
      <c r="G22" s="432">
        <v>48.7</v>
      </c>
      <c r="H22" s="432">
        <v>65</v>
      </c>
      <c r="I22" s="429" t="s">
        <v>146</v>
      </c>
      <c r="J22" s="429" t="s">
        <v>146</v>
      </c>
      <c r="K22" s="433">
        <v>1.5</v>
      </c>
      <c r="L22" s="433">
        <v>1.508</v>
      </c>
      <c r="M22" s="433">
        <v>1.5089999999999999</v>
      </c>
      <c r="N22" s="433">
        <v>1.486</v>
      </c>
    </row>
    <row r="23" spans="1:15" s="149" customFormat="1">
      <c r="A23" s="434" t="s">
        <v>157</v>
      </c>
      <c r="B23" s="435" t="s">
        <v>158</v>
      </c>
      <c r="C23" s="429" t="s">
        <v>146</v>
      </c>
      <c r="D23" s="429" t="s">
        <v>146</v>
      </c>
      <c r="E23" s="432">
        <v>46.6</v>
      </c>
      <c r="F23" s="432">
        <v>0.3</v>
      </c>
      <c r="G23" s="432">
        <v>48.7</v>
      </c>
      <c r="H23" s="432">
        <v>65</v>
      </c>
      <c r="I23" s="429" t="s">
        <v>146</v>
      </c>
      <c r="J23" s="429" t="s">
        <v>146</v>
      </c>
      <c r="K23" s="433">
        <v>1.8560000000000001</v>
      </c>
      <c r="L23" s="433">
        <v>1.851</v>
      </c>
      <c r="M23" s="433">
        <v>1.87</v>
      </c>
      <c r="N23" s="433">
        <v>1.85</v>
      </c>
    </row>
    <row r="24" spans="1:15" s="149" customFormat="1">
      <c r="A24" s="434"/>
      <c r="B24" s="435" t="s">
        <v>159</v>
      </c>
      <c r="C24" s="429" t="s">
        <v>146</v>
      </c>
      <c r="D24" s="429" t="s">
        <v>146</v>
      </c>
      <c r="E24" s="432">
        <v>46.6</v>
      </c>
      <c r="F24" s="432">
        <v>0.3</v>
      </c>
      <c r="G24" s="432">
        <v>48.7</v>
      </c>
      <c r="H24" s="432">
        <v>65</v>
      </c>
      <c r="I24" s="429" t="s">
        <v>146</v>
      </c>
      <c r="J24" s="429" t="s">
        <v>146</v>
      </c>
      <c r="K24" s="433">
        <v>0.29899999999999999</v>
      </c>
      <c r="L24" s="433">
        <v>0.17799999999999999</v>
      </c>
      <c r="M24" s="433">
        <v>8.6999999999999994E-2</v>
      </c>
      <c r="N24" s="433">
        <v>8.3000000000000004E-2</v>
      </c>
    </row>
    <row r="25" spans="1:15" s="149" customFormat="1">
      <c r="A25" s="434"/>
      <c r="B25" s="435" t="s">
        <v>130</v>
      </c>
      <c r="C25" s="429" t="s">
        <v>146</v>
      </c>
      <c r="D25" s="429" t="s">
        <v>146</v>
      </c>
      <c r="E25" s="432">
        <v>46.6</v>
      </c>
      <c r="F25" s="432">
        <v>0.3</v>
      </c>
      <c r="G25" s="432">
        <v>48.7</v>
      </c>
      <c r="H25" s="432">
        <v>65</v>
      </c>
      <c r="I25" s="429" t="s">
        <v>146</v>
      </c>
      <c r="J25" s="429" t="s">
        <v>146</v>
      </c>
      <c r="K25" s="433">
        <v>0.218</v>
      </c>
      <c r="L25" s="433">
        <v>0.22800000000000001</v>
      </c>
      <c r="M25" s="433">
        <v>0.22800000000000001</v>
      </c>
      <c r="N25" s="433">
        <v>0.19700000000000001</v>
      </c>
    </row>
    <row r="26" spans="1:15" s="149" customFormat="1">
      <c r="A26" s="434"/>
      <c r="B26" s="435" t="s">
        <v>119</v>
      </c>
      <c r="C26" s="429" t="s">
        <v>146</v>
      </c>
      <c r="D26" s="429" t="s">
        <v>146</v>
      </c>
      <c r="E26" s="432">
        <v>46.6</v>
      </c>
      <c r="F26" s="432">
        <v>0.3</v>
      </c>
      <c r="G26" s="432">
        <v>48.7</v>
      </c>
      <c r="H26" s="432">
        <v>65</v>
      </c>
      <c r="I26" s="429" t="s">
        <v>146</v>
      </c>
      <c r="J26" s="429" t="s">
        <v>146</v>
      </c>
      <c r="K26" s="433">
        <v>7.0000000000000007E-2</v>
      </c>
      <c r="L26" s="433">
        <v>7.0000000000000007E-2</v>
      </c>
      <c r="M26" s="433">
        <v>7.0999999999999994E-2</v>
      </c>
      <c r="N26" s="433">
        <v>7.0999999999999994E-2</v>
      </c>
    </row>
    <row r="27" spans="1:15" s="149" customFormat="1">
      <c r="A27" s="434"/>
      <c r="B27" s="435" t="s">
        <v>170</v>
      </c>
      <c r="C27" s="429" t="s">
        <v>146</v>
      </c>
      <c r="D27" s="429" t="s">
        <v>146</v>
      </c>
      <c r="E27" s="432">
        <v>46.6</v>
      </c>
      <c r="F27" s="432">
        <v>0.3</v>
      </c>
      <c r="G27" s="432">
        <v>48.7</v>
      </c>
      <c r="H27" s="432">
        <v>65</v>
      </c>
      <c r="I27" s="429" t="s">
        <v>146</v>
      </c>
      <c r="J27" s="429" t="s">
        <v>146</v>
      </c>
      <c r="K27" s="433">
        <v>0.25</v>
      </c>
      <c r="L27" s="433">
        <v>0.251</v>
      </c>
      <c r="M27" s="433">
        <v>0.251</v>
      </c>
      <c r="N27" s="433">
        <v>0.251</v>
      </c>
    </row>
    <row r="28" spans="1:15">
      <c r="A28" s="436"/>
      <c r="B28" s="442"/>
      <c r="C28" s="432"/>
      <c r="D28" s="432"/>
      <c r="E28" s="432"/>
      <c r="F28" s="432"/>
      <c r="G28" s="432"/>
      <c r="H28" s="432"/>
      <c r="I28" s="432"/>
      <c r="J28" s="432"/>
      <c r="K28" s="433"/>
      <c r="L28" s="433"/>
      <c r="M28" s="433"/>
      <c r="N28" s="433"/>
      <c r="O28" s="425"/>
    </row>
    <row r="29" spans="1:15">
      <c r="A29" s="436"/>
      <c r="B29" s="443" t="s">
        <v>29</v>
      </c>
      <c r="C29" s="439"/>
      <c r="D29" s="439"/>
      <c r="E29" s="439"/>
      <c r="F29" s="439"/>
      <c r="G29" s="439"/>
      <c r="H29" s="439"/>
      <c r="I29" s="439"/>
      <c r="J29" s="439"/>
      <c r="K29" s="440">
        <f>K22+K23+K24+K25+K26+K27</f>
        <v>4.1929999999999996</v>
      </c>
      <c r="L29" s="440">
        <f>L22+L23+L24+L25+L26+L27</f>
        <v>4.0860000000000003</v>
      </c>
      <c r="M29" s="440">
        <f>M22+M23+M24+M25+M26+M27</f>
        <v>4.0160000000000009</v>
      </c>
      <c r="N29" s="440">
        <f>N22+N23+N24+N25+N26+N27</f>
        <v>3.9380000000000006</v>
      </c>
      <c r="O29" s="425"/>
    </row>
    <row r="30" spans="1:15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444"/>
      <c r="L30" s="444"/>
      <c r="M30" s="444"/>
      <c r="N30" s="444"/>
      <c r="O30" s="425"/>
    </row>
    <row r="31" spans="1:15">
      <c r="A31" t="s">
        <v>68</v>
      </c>
      <c r="B31" s="149"/>
      <c r="C31" s="149"/>
      <c r="D31" s="149"/>
      <c r="E31" s="149"/>
      <c r="F31" t="s">
        <v>69</v>
      </c>
      <c r="G31" s="149"/>
      <c r="H31" s="149"/>
      <c r="I31" s="149"/>
      <c r="J31" s="149"/>
      <c r="K31" s="149"/>
      <c r="L31" s="149"/>
      <c r="M31" s="149"/>
      <c r="N31" s="149"/>
      <c r="O31" s="425"/>
    </row>
    <row r="32" spans="1:15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425"/>
    </row>
    <row r="33" spans="1:15">
      <c r="A33" s="447"/>
      <c r="B33" s="448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425"/>
    </row>
    <row r="34" spans="1:15">
      <c r="A34" s="425"/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</row>
    <row r="35" spans="1:15">
      <c r="A35" s="425"/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</row>
    <row r="36" spans="1:15">
      <c r="A36" s="425"/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</row>
    <row r="37" spans="1:15">
      <c r="A37" s="425"/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</row>
  </sheetData>
  <mergeCells count="9">
    <mergeCell ref="A4:N4"/>
    <mergeCell ref="A5:N5"/>
    <mergeCell ref="A7:A8"/>
    <mergeCell ref="B7:B8"/>
    <mergeCell ref="C7:D7"/>
    <mergeCell ref="E7:F7"/>
    <mergeCell ref="G7:H7"/>
    <mergeCell ref="I7:J7"/>
    <mergeCell ref="K7:N7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74"/>
  <sheetViews>
    <sheetView topLeftCell="A49" zoomScaleNormal="100" workbookViewId="0">
      <selection activeCell="S31" sqref="S31:S45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1" customFormat="1" ht="14.25" customHeight="1">
      <c r="A1" s="559" t="s">
        <v>87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</row>
    <row r="2" spans="1:31" s="1" customFormat="1" ht="14.25" customHeight="1" thickBot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</row>
    <row r="3" spans="1:31" ht="14.25" customHeight="1" thickBot="1">
      <c r="A3" s="533" t="s">
        <v>1</v>
      </c>
      <c r="B3" s="477"/>
      <c r="C3" s="478"/>
      <c r="D3" s="479"/>
      <c r="E3" s="477" t="s">
        <v>2</v>
      </c>
      <c r="F3" s="479"/>
      <c r="G3" s="478" t="s">
        <v>3</v>
      </c>
      <c r="H3" s="479"/>
      <c r="I3" s="562" t="s">
        <v>4</v>
      </c>
      <c r="J3" s="563"/>
      <c r="K3" s="564"/>
      <c r="L3" s="562" t="s">
        <v>5</v>
      </c>
      <c r="M3" s="563"/>
      <c r="N3" s="564"/>
      <c r="O3" s="562" t="s">
        <v>6</v>
      </c>
      <c r="P3" s="563"/>
      <c r="Q3" s="564"/>
      <c r="R3" s="562" t="s">
        <v>7</v>
      </c>
      <c r="S3" s="563"/>
      <c r="T3" s="564"/>
    </row>
    <row r="4" spans="1:31" ht="14.25" customHeight="1">
      <c r="A4" s="534"/>
      <c r="B4" s="480"/>
      <c r="C4" s="481"/>
      <c r="D4" s="482"/>
      <c r="E4" s="480"/>
      <c r="F4" s="482"/>
      <c r="G4" s="481"/>
      <c r="H4" s="482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556" t="s">
        <v>11</v>
      </c>
      <c r="W4" s="557"/>
      <c r="X4" s="556" t="s">
        <v>12</v>
      </c>
      <c r="Y4" s="557"/>
      <c r="Z4" s="556" t="s">
        <v>13</v>
      </c>
      <c r="AA4" s="557"/>
      <c r="AB4" s="556" t="s">
        <v>14</v>
      </c>
      <c r="AC4" s="557"/>
    </row>
    <row r="5" spans="1:31" ht="14.25" customHeight="1" thickBot="1">
      <c r="A5" s="534"/>
      <c r="B5" s="465"/>
      <c r="C5" s="466"/>
      <c r="D5" s="467"/>
      <c r="E5" s="465"/>
      <c r="F5" s="467"/>
      <c r="G5" s="466"/>
      <c r="H5" s="467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</row>
    <row r="6" spans="1:31" ht="14.25" customHeight="1">
      <c r="A6" s="534"/>
      <c r="B6" s="533" t="s">
        <v>19</v>
      </c>
      <c r="C6" s="541" t="s">
        <v>20</v>
      </c>
      <c r="D6" s="51">
        <v>110</v>
      </c>
      <c r="E6" s="547">
        <v>7</v>
      </c>
      <c r="F6" s="548"/>
      <c r="G6" s="11" t="s">
        <v>21</v>
      </c>
      <c r="H6" s="265">
        <f>[2]АРЭС!$E$10</f>
        <v>2.9000000000000001E-2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  <c r="AE6" s="19" t="s">
        <v>24</v>
      </c>
    </row>
    <row r="7" spans="1:31" ht="14.25" customHeight="1">
      <c r="A7" s="534"/>
      <c r="B7" s="534"/>
      <c r="C7" s="542"/>
      <c r="D7" s="20">
        <v>35</v>
      </c>
      <c r="E7" s="549"/>
      <c r="F7" s="550"/>
      <c r="G7" s="73" t="s">
        <v>25</v>
      </c>
      <c r="H7" s="287">
        <f>[2]АРЭС!$L$10</f>
        <v>0.13119999999999998</v>
      </c>
      <c r="I7" s="23"/>
      <c r="J7" s="269"/>
      <c r="K7" s="270"/>
      <c r="L7" s="271"/>
      <c r="M7" s="269"/>
      <c r="N7" s="272"/>
      <c r="O7" s="273"/>
      <c r="P7" s="269"/>
      <c r="Q7" s="270"/>
      <c r="R7" s="273"/>
      <c r="S7" s="272"/>
      <c r="T7" s="270"/>
      <c r="U7" s="18" t="s">
        <v>88</v>
      </c>
      <c r="V7" s="288">
        <f>IF(I7&gt;0,ROUND(I7*$I$56*$I$58*SQRT(3)/1000,2),J7)</f>
        <v>0</v>
      </c>
      <c r="W7" s="289">
        <f>IF(K7&gt;0,K7,ROUND(V7*$M$53,2))</f>
        <v>0</v>
      </c>
      <c r="X7" s="288">
        <f>IF(L7&gt;0,ROUND(L7*$L$56*$L$58*SQRT(3)/1000,2),M7)</f>
        <v>0</v>
      </c>
      <c r="Y7" s="289">
        <f>IF(N7&gt;0,N7,ROUND(X7*$M$53,2))</f>
        <v>0</v>
      </c>
      <c r="Z7" s="288">
        <f>IF(O7&gt;0,ROUND(O7*$O$56*$O$58*SQRT(3)/1000,2),P7)</f>
        <v>0</v>
      </c>
      <c r="AA7" s="289">
        <f>IF(Q7&gt;0,Q7,ROUND(Z7*$M$53,2))</f>
        <v>0</v>
      </c>
      <c r="AB7" s="288">
        <f>IF(R7&gt;0,ROUND(R7*$R$56*$R$58*SQRT(3)/1000,2),S7)</f>
        <v>0</v>
      </c>
      <c r="AC7" s="289">
        <f>IF(T7&gt;0,T7,ROUND(AB7*$M$53,2))</f>
        <v>0</v>
      </c>
    </row>
    <row r="8" spans="1:31" ht="14.25" customHeight="1" thickBot="1">
      <c r="A8" s="534"/>
      <c r="B8" s="534"/>
      <c r="C8" s="542"/>
      <c r="D8" s="30">
        <v>6</v>
      </c>
      <c r="E8" s="578"/>
      <c r="F8" s="579"/>
      <c r="G8" s="60"/>
      <c r="H8" s="61"/>
      <c r="I8" s="237"/>
      <c r="J8" s="233">
        <v>1.1919999999999999</v>
      </c>
      <c r="K8" s="290">
        <v>0.41799999999999998</v>
      </c>
      <c r="L8" s="291"/>
      <c r="M8" s="233">
        <v>1.1559999999999999</v>
      </c>
      <c r="N8" s="290">
        <v>0.41199999999999998</v>
      </c>
      <c r="O8" s="292"/>
      <c r="P8" s="233">
        <v>1.1200000000000001</v>
      </c>
      <c r="Q8" s="290">
        <v>0.40100000000000002</v>
      </c>
      <c r="R8" s="292"/>
      <c r="S8" s="293">
        <v>1.19</v>
      </c>
      <c r="T8" s="233">
        <v>0.41199999999999998</v>
      </c>
      <c r="U8" s="18" t="s">
        <v>89</v>
      </c>
      <c r="V8" s="288">
        <f>IF(I8&gt;0,ROUND(I8*$I$57*$K$58*SQRT(3)/1000,3),J8)</f>
        <v>1.1919999999999999</v>
      </c>
      <c r="W8" s="289">
        <f>IF(K8&gt;0,K8,ROUND(V8*$F$53,3))</f>
        <v>0.41799999999999998</v>
      </c>
      <c r="X8" s="288">
        <f>IF(L8&gt;0,ROUND(L8*$L$57*$N$58*SQRT(3)/1000,3),M8)</f>
        <v>1.1559999999999999</v>
      </c>
      <c r="Y8" s="289">
        <f>IF(N8&gt;0,N8,ROUND(X8*$F$53,3))</f>
        <v>0.41199999999999998</v>
      </c>
      <c r="Z8" s="288">
        <f>IF(O8&gt;0,ROUND(O8*$O$57*$Q$58*SQRT(3)/1000,3),P8)</f>
        <v>1.1200000000000001</v>
      </c>
      <c r="AA8" s="289">
        <f>IF(Q8&gt;0,Q8,ROUND(Z8*$F$53,3))</f>
        <v>0.40100000000000002</v>
      </c>
      <c r="AB8" s="288">
        <f>IF(R8&gt;0,ROUND(R8*$R$57*$T$58*SQRT(3)/1000,3),S8)</f>
        <v>1.19</v>
      </c>
      <c r="AC8" s="289">
        <f>IF(T8&gt;0,T8,ROUND(AB8*$F$53,3))</f>
        <v>0.41199999999999998</v>
      </c>
    </row>
    <row r="9" spans="1:31" ht="14.25" customHeight="1" thickBot="1">
      <c r="A9" s="534"/>
      <c r="B9" s="534"/>
      <c r="C9" s="543"/>
      <c r="D9" s="42" t="s">
        <v>26</v>
      </c>
      <c r="E9" s="553"/>
      <c r="F9" s="554"/>
      <c r="G9" s="554"/>
      <c r="H9" s="555"/>
      <c r="I9" s="243"/>
      <c r="J9" s="294"/>
      <c r="K9" s="295"/>
      <c r="L9" s="296"/>
      <c r="M9" s="294"/>
      <c r="N9" s="297"/>
      <c r="O9" s="298"/>
      <c r="P9" s="294"/>
      <c r="Q9" s="295"/>
      <c r="R9" s="298"/>
      <c r="S9" s="297"/>
      <c r="T9" s="294"/>
      <c r="U9" s="49"/>
      <c r="V9" s="50"/>
      <c r="W9" s="50"/>
      <c r="X9" s="50"/>
      <c r="Y9" s="50"/>
      <c r="Z9" s="50"/>
      <c r="AA9" s="50"/>
      <c r="AB9" s="50"/>
      <c r="AC9" s="50"/>
    </row>
    <row r="10" spans="1:31" ht="14.25" customHeight="1">
      <c r="A10" s="534"/>
      <c r="B10" s="534"/>
      <c r="C10" s="541" t="s">
        <v>90</v>
      </c>
      <c r="D10" s="51">
        <v>110</v>
      </c>
      <c r="E10" s="576">
        <v>7</v>
      </c>
      <c r="F10" s="577"/>
      <c r="G10" s="11" t="s">
        <v>21</v>
      </c>
      <c r="H10" s="265">
        <f>[2]АРЭС!$E$11</f>
        <v>2.1000000000000001E-2</v>
      </c>
      <c r="I10" s="13"/>
      <c r="J10" s="299"/>
      <c r="K10" s="193"/>
      <c r="L10" s="192"/>
      <c r="M10" s="299"/>
      <c r="N10" s="300"/>
      <c r="O10" s="191"/>
      <c r="P10" s="299"/>
      <c r="Q10" s="193"/>
      <c r="R10" s="191"/>
      <c r="S10" s="300"/>
      <c r="T10" s="299"/>
    </row>
    <row r="11" spans="1:31" ht="14.25" customHeight="1">
      <c r="A11" s="534"/>
      <c r="B11" s="534"/>
      <c r="C11" s="542"/>
      <c r="D11" s="20">
        <v>35</v>
      </c>
      <c r="E11" s="549"/>
      <c r="F11" s="550"/>
      <c r="G11" s="73" t="s">
        <v>25</v>
      </c>
      <c r="H11" s="287">
        <f>[2]АРЭС!$L$11</f>
        <v>0.11199999999999999</v>
      </c>
      <c r="I11" s="23"/>
      <c r="J11" s="301"/>
      <c r="K11" s="302"/>
      <c r="L11" s="303"/>
      <c r="M11" s="301"/>
      <c r="N11" s="304"/>
      <c r="O11" s="305"/>
      <c r="P11" s="301"/>
      <c r="Q11" s="302"/>
      <c r="R11" s="305"/>
      <c r="S11" s="304"/>
      <c r="T11" s="301"/>
      <c r="U11" s="18" t="s">
        <v>88</v>
      </c>
      <c r="V11" s="288">
        <f>IF(I11&gt;0,ROUND(I11*$K$56*$I$59*SQRT(3)/1000,2),J11)</f>
        <v>0</v>
      </c>
      <c r="W11" s="289">
        <f>IF(K11&gt;0,K11,ROUND(V11*$M$54,2))</f>
        <v>0</v>
      </c>
      <c r="X11" s="288">
        <f>IF(L11&gt;0,ROUND(L11*$N$56*$L$59*SQRT(3)/1000,2),M11)</f>
        <v>0</v>
      </c>
      <c r="Y11" s="289">
        <f>IF(N11&gt;0,N11,ROUND(X11*$M$54,2))</f>
        <v>0</v>
      </c>
      <c r="Z11" s="288">
        <f>IF(O11&gt;0,ROUND(O11*$Q$56*$O$59*SQRT(3)/1000,2),P11)</f>
        <v>0</v>
      </c>
      <c r="AA11" s="289">
        <f>IF(Q11&gt;0,Q11,ROUND(Z11*$M$54,2))</f>
        <v>0</v>
      </c>
      <c r="AB11" s="288">
        <f>IF(R11&gt;0,ROUND(R11*$T$56*$R$59*SQRT(3)/1000,2),S11)</f>
        <v>0</v>
      </c>
      <c r="AC11" s="289">
        <f>IF(T11&gt;0,T11,ROUND(AB11*$M$54,2))</f>
        <v>0</v>
      </c>
    </row>
    <row r="12" spans="1:31" ht="14.25" customHeight="1" thickBot="1">
      <c r="A12" s="534"/>
      <c r="B12" s="534"/>
      <c r="C12" s="542"/>
      <c r="D12" s="30">
        <v>6</v>
      </c>
      <c r="E12" s="578"/>
      <c r="F12" s="579"/>
      <c r="G12" s="60"/>
      <c r="H12" s="61"/>
      <c r="I12" s="237"/>
      <c r="J12" s="233">
        <v>1.3480000000000001</v>
      </c>
      <c r="K12" s="290">
        <v>0.48799999999999999</v>
      </c>
      <c r="L12" s="291"/>
      <c r="M12" s="233">
        <v>1.3819999999999999</v>
      </c>
      <c r="N12" s="293">
        <v>0.53100000000000003</v>
      </c>
      <c r="O12" s="292"/>
      <c r="P12" s="233">
        <v>1.3320000000000001</v>
      </c>
      <c r="Q12" s="290">
        <v>0.49</v>
      </c>
      <c r="R12" s="292"/>
      <c r="S12" s="293">
        <v>1.292</v>
      </c>
      <c r="T12" s="233">
        <v>0.46400000000000002</v>
      </c>
      <c r="U12" s="18" t="s">
        <v>89</v>
      </c>
      <c r="V12" s="288">
        <f>IF(I12&gt;0,ROUND(I12*$K$57*$K$59*SQRT(3)/1000,3),J12)</f>
        <v>1.3480000000000001</v>
      </c>
      <c r="W12" s="289">
        <f>IF(K12&gt;0,K12,ROUND(V12*$F$54,3))</f>
        <v>0.48799999999999999</v>
      </c>
      <c r="X12" s="288">
        <f>IF(L12&gt;0,ROUND(L12*$N$57*$N$59*SQRT(3)/1000,3),M12)</f>
        <v>1.3819999999999999</v>
      </c>
      <c r="Y12" s="289">
        <f>IF(N12&gt;0,N12,ROUND(X12*$F$54,3))</f>
        <v>0.53100000000000003</v>
      </c>
      <c r="Z12" s="288">
        <f>IF(O12&gt;0,ROUND(O12*$Q$57*$Q$59*SQRT(3)/1000,3),P12)</f>
        <v>1.3320000000000001</v>
      </c>
      <c r="AA12" s="289">
        <f>IF(Q12&gt;0,Q12,ROUND(Z12*$F$54,3))</f>
        <v>0.49</v>
      </c>
      <c r="AB12" s="288">
        <f>IF(R12&gt;0,ROUND(R12*$T$57*$T$59*SQRT(3)/1000,3),S12)</f>
        <v>1.292</v>
      </c>
      <c r="AC12" s="289">
        <f>IF(T12&gt;0,T12,ROUND(AB12*$F$54,3))</f>
        <v>0.46400000000000002</v>
      </c>
    </row>
    <row r="13" spans="1:31" ht="14.25" customHeight="1" thickBot="1">
      <c r="A13" s="534"/>
      <c r="B13" s="534"/>
      <c r="C13" s="543"/>
      <c r="D13" s="42" t="s">
        <v>26</v>
      </c>
      <c r="E13" s="553"/>
      <c r="F13" s="554"/>
      <c r="G13" s="554"/>
      <c r="H13" s="555"/>
      <c r="I13" s="243"/>
      <c r="J13" s="294"/>
      <c r="K13" s="295"/>
      <c r="L13" s="296"/>
      <c r="M13" s="294"/>
      <c r="N13" s="297"/>
      <c r="O13" s="298"/>
      <c r="P13" s="294"/>
      <c r="Q13" s="295"/>
      <c r="R13" s="298"/>
      <c r="S13" s="297"/>
      <c r="T13" s="294"/>
    </row>
    <row r="14" spans="1:31" ht="14.25" customHeight="1">
      <c r="A14" s="534"/>
      <c r="B14" s="534"/>
      <c r="C14" s="541" t="s">
        <v>28</v>
      </c>
      <c r="D14" s="51"/>
      <c r="E14" s="535"/>
      <c r="F14" s="538"/>
      <c r="G14" s="11" t="s">
        <v>21</v>
      </c>
      <c r="H14" s="66"/>
      <c r="I14" s="165"/>
      <c r="J14" s="306"/>
      <c r="K14" s="307"/>
      <c r="L14" s="308"/>
      <c r="M14" s="306"/>
      <c r="N14" s="309"/>
      <c r="O14" s="310"/>
      <c r="P14" s="306"/>
      <c r="Q14" s="307"/>
      <c r="R14" s="310"/>
      <c r="S14" s="309"/>
      <c r="T14" s="306"/>
    </row>
    <row r="15" spans="1:31" ht="14.25" customHeight="1">
      <c r="A15" s="534"/>
      <c r="B15" s="534"/>
      <c r="C15" s="542"/>
      <c r="D15" s="20"/>
      <c r="E15" s="518"/>
      <c r="F15" s="519"/>
      <c r="G15" s="73" t="s">
        <v>25</v>
      </c>
      <c r="H15" s="74"/>
      <c r="I15" s="283"/>
      <c r="J15" s="311"/>
      <c r="K15" s="312"/>
      <c r="L15" s="313"/>
      <c r="M15" s="311"/>
      <c r="N15" s="314"/>
      <c r="O15" s="315"/>
      <c r="P15" s="311"/>
      <c r="Q15" s="312"/>
      <c r="R15" s="315"/>
      <c r="S15" s="314"/>
      <c r="T15" s="311"/>
    </row>
    <row r="16" spans="1:31" ht="14.25" customHeight="1" thickBot="1">
      <c r="A16" s="534"/>
      <c r="B16" s="534"/>
      <c r="C16" s="542"/>
      <c r="D16" s="30"/>
      <c r="E16" s="526"/>
      <c r="F16" s="528"/>
      <c r="G16" s="60"/>
      <c r="H16" s="61"/>
      <c r="I16" s="284"/>
      <c r="J16" s="316"/>
      <c r="K16" s="317"/>
      <c r="L16" s="318"/>
      <c r="M16" s="319"/>
      <c r="N16" s="320"/>
      <c r="O16" s="321"/>
      <c r="P16" s="316"/>
      <c r="Q16" s="317"/>
      <c r="R16" s="321"/>
      <c r="S16" s="322"/>
      <c r="T16" s="316"/>
    </row>
    <row r="17" spans="1:20" ht="14.25" customHeight="1" thickBot="1">
      <c r="A17" s="534"/>
      <c r="B17" s="534"/>
      <c r="C17" s="543"/>
      <c r="D17" s="42" t="s">
        <v>26</v>
      </c>
      <c r="E17" s="471"/>
      <c r="F17" s="472"/>
      <c r="G17" s="472"/>
      <c r="H17" s="473"/>
      <c r="I17" s="285"/>
      <c r="J17" s="323"/>
      <c r="K17" s="324"/>
      <c r="L17" s="325"/>
      <c r="M17" s="323"/>
      <c r="N17" s="326"/>
      <c r="O17" s="327"/>
      <c r="P17" s="323"/>
      <c r="Q17" s="324"/>
      <c r="R17" s="327"/>
      <c r="S17" s="326"/>
      <c r="T17" s="323"/>
    </row>
    <row r="18" spans="1:20" ht="14.25" customHeight="1">
      <c r="A18" s="534"/>
      <c r="B18" s="534"/>
      <c r="C18" s="541" t="s">
        <v>28</v>
      </c>
      <c r="D18" s="51"/>
      <c r="E18" s="535"/>
      <c r="F18" s="538"/>
      <c r="G18" s="11" t="s">
        <v>21</v>
      </c>
      <c r="H18" s="66"/>
      <c r="I18" s="165"/>
      <c r="J18" s="306"/>
      <c r="K18" s="307"/>
      <c r="L18" s="308"/>
      <c r="M18" s="306"/>
      <c r="N18" s="309"/>
      <c r="O18" s="310"/>
      <c r="P18" s="306"/>
      <c r="Q18" s="307"/>
      <c r="R18" s="310"/>
      <c r="S18" s="309"/>
      <c r="T18" s="306"/>
    </row>
    <row r="19" spans="1:20" ht="14.25" customHeight="1">
      <c r="A19" s="534"/>
      <c r="B19" s="534"/>
      <c r="C19" s="542"/>
      <c r="D19" s="20"/>
      <c r="E19" s="518"/>
      <c r="F19" s="519"/>
      <c r="G19" s="73" t="s">
        <v>25</v>
      </c>
      <c r="H19" s="74"/>
      <c r="I19" s="283"/>
      <c r="J19" s="311"/>
      <c r="K19" s="312"/>
      <c r="L19" s="313"/>
      <c r="M19" s="311"/>
      <c r="N19" s="314"/>
      <c r="O19" s="315"/>
      <c r="P19" s="311"/>
      <c r="Q19" s="312"/>
      <c r="R19" s="315"/>
      <c r="S19" s="314"/>
      <c r="T19" s="311"/>
    </row>
    <row r="20" spans="1:20" ht="14.25" customHeight="1" thickBot="1">
      <c r="A20" s="534"/>
      <c r="B20" s="534"/>
      <c r="C20" s="542"/>
      <c r="D20" s="30"/>
      <c r="E20" s="526"/>
      <c r="F20" s="528"/>
      <c r="G20" s="60"/>
      <c r="H20" s="61"/>
      <c r="I20" s="284"/>
      <c r="J20" s="316"/>
      <c r="K20" s="317"/>
      <c r="L20" s="318"/>
      <c r="M20" s="316"/>
      <c r="N20" s="322"/>
      <c r="O20" s="321"/>
      <c r="P20" s="316"/>
      <c r="Q20" s="317"/>
      <c r="R20" s="321"/>
      <c r="S20" s="322"/>
      <c r="T20" s="316"/>
    </row>
    <row r="21" spans="1:20" ht="14.25" customHeight="1" thickBot="1">
      <c r="A21" s="534"/>
      <c r="B21" s="534"/>
      <c r="C21" s="543"/>
      <c r="D21" s="42" t="s">
        <v>26</v>
      </c>
      <c r="E21" s="471"/>
      <c r="F21" s="472"/>
      <c r="G21" s="472"/>
      <c r="H21" s="473"/>
      <c r="I21" s="285"/>
      <c r="J21" s="323"/>
      <c r="K21" s="324"/>
      <c r="L21" s="325"/>
      <c r="M21" s="323"/>
      <c r="N21" s="326"/>
      <c r="O21" s="327"/>
      <c r="P21" s="323"/>
      <c r="Q21" s="324"/>
      <c r="R21" s="327"/>
      <c r="S21" s="326"/>
      <c r="T21" s="323"/>
    </row>
    <row r="22" spans="1:20" ht="14.25" customHeight="1">
      <c r="A22" s="534"/>
      <c r="B22" s="534"/>
      <c r="C22" s="544" t="s">
        <v>29</v>
      </c>
      <c r="D22" s="96" t="s">
        <v>30</v>
      </c>
      <c r="E22" s="97"/>
      <c r="F22" s="66"/>
      <c r="G22" s="98"/>
      <c r="H22" s="66"/>
      <c r="I22" s="165"/>
      <c r="J22" s="306"/>
      <c r="K22" s="307"/>
      <c r="L22" s="308"/>
      <c r="M22" s="306"/>
      <c r="N22" s="309"/>
      <c r="O22" s="310"/>
      <c r="P22" s="306"/>
      <c r="Q22" s="307"/>
      <c r="R22" s="310"/>
      <c r="S22" s="309"/>
      <c r="T22" s="306"/>
    </row>
    <row r="23" spans="1:20" ht="14.25" customHeight="1">
      <c r="A23" s="534"/>
      <c r="B23" s="534"/>
      <c r="C23" s="545"/>
      <c r="D23" s="104" t="s">
        <v>31</v>
      </c>
      <c r="E23" s="105"/>
      <c r="F23" s="74"/>
      <c r="G23" s="106"/>
      <c r="H23" s="74"/>
      <c r="I23" s="286"/>
      <c r="J23" s="328"/>
      <c r="K23" s="329"/>
      <c r="L23" s="330"/>
      <c r="M23" s="328"/>
      <c r="N23" s="331"/>
      <c r="O23" s="332"/>
      <c r="P23" s="328"/>
      <c r="Q23" s="329"/>
      <c r="R23" s="332"/>
      <c r="S23" s="331"/>
      <c r="T23" s="328"/>
    </row>
    <row r="24" spans="1:20" ht="14.25" customHeight="1" thickBot="1">
      <c r="A24" s="534"/>
      <c r="B24" s="558"/>
      <c r="C24" s="546"/>
      <c r="D24" s="112" t="s">
        <v>32</v>
      </c>
      <c r="E24" s="113"/>
      <c r="F24" s="61"/>
      <c r="G24" s="60"/>
      <c r="H24" s="61"/>
      <c r="I24" s="122"/>
      <c r="J24" s="267">
        <f>J8+J12</f>
        <v>2.54</v>
      </c>
      <c r="K24" s="267">
        <f>K8+K12</f>
        <v>0.90599999999999992</v>
      </c>
      <c r="L24" s="333"/>
      <c r="M24" s="267">
        <f>M8+M12</f>
        <v>2.5379999999999998</v>
      </c>
      <c r="N24" s="267">
        <f>N8+N12</f>
        <v>0.94300000000000006</v>
      </c>
      <c r="O24" s="334"/>
      <c r="P24" s="267">
        <f>P8+P12</f>
        <v>2.452</v>
      </c>
      <c r="Q24" s="267">
        <f>Q8+Q12</f>
        <v>0.89100000000000001</v>
      </c>
      <c r="R24" s="334"/>
      <c r="S24" s="335">
        <f>S8+S12</f>
        <v>2.4820000000000002</v>
      </c>
      <c r="T24" s="267">
        <f>T8+T12</f>
        <v>0.876</v>
      </c>
    </row>
    <row r="25" spans="1:20" ht="14.25" customHeight="1">
      <c r="A25" s="534"/>
      <c r="B25" s="533" t="s">
        <v>33</v>
      </c>
      <c r="C25" s="477" t="s">
        <v>34</v>
      </c>
      <c r="D25" s="479"/>
      <c r="E25" s="535" t="s">
        <v>35</v>
      </c>
      <c r="F25" s="536"/>
      <c r="G25" s="537" t="s">
        <v>36</v>
      </c>
      <c r="H25" s="538"/>
      <c r="I25" s="2" t="s">
        <v>8</v>
      </c>
      <c r="J25" s="3" t="s">
        <v>9</v>
      </c>
      <c r="K25" s="4" t="s">
        <v>10</v>
      </c>
      <c r="L25" s="2" t="s">
        <v>8</v>
      </c>
      <c r="M25" s="3" t="s">
        <v>9</v>
      </c>
      <c r="N25" s="4" t="s">
        <v>10</v>
      </c>
      <c r="O25" s="2" t="s">
        <v>8</v>
      </c>
      <c r="P25" s="3" t="s">
        <v>9</v>
      </c>
      <c r="Q25" s="4" t="s">
        <v>10</v>
      </c>
      <c r="R25" s="2" t="s">
        <v>8</v>
      </c>
      <c r="S25" s="3" t="s">
        <v>9</v>
      </c>
      <c r="T25" s="4" t="s">
        <v>10</v>
      </c>
    </row>
    <row r="26" spans="1:20" ht="14.25" customHeight="1" thickBot="1">
      <c r="A26" s="534"/>
      <c r="B26" s="534"/>
      <c r="C26" s="465"/>
      <c r="D26" s="467"/>
      <c r="E26" s="122" t="s">
        <v>37</v>
      </c>
      <c r="F26" s="123" t="s">
        <v>38</v>
      </c>
      <c r="G26" s="123" t="s">
        <v>37</v>
      </c>
      <c r="H26" s="124" t="s">
        <v>38</v>
      </c>
      <c r="I26" s="5" t="s">
        <v>15</v>
      </c>
      <c r="J26" s="6" t="s">
        <v>16</v>
      </c>
      <c r="K26" s="7" t="s">
        <v>17</v>
      </c>
      <c r="L26" s="5" t="s">
        <v>15</v>
      </c>
      <c r="M26" s="6" t="s">
        <v>16</v>
      </c>
      <c r="N26" s="7" t="s">
        <v>17</v>
      </c>
      <c r="O26" s="5" t="s">
        <v>15</v>
      </c>
      <c r="P26" s="6" t="s">
        <v>16</v>
      </c>
      <c r="Q26" s="7" t="s">
        <v>17</v>
      </c>
      <c r="R26" s="5" t="s">
        <v>15</v>
      </c>
      <c r="S26" s="6" t="s">
        <v>16</v>
      </c>
      <c r="T26" s="7" t="s">
        <v>17</v>
      </c>
    </row>
    <row r="27" spans="1:20" ht="14.25" customHeight="1">
      <c r="A27" s="534"/>
      <c r="B27" s="534"/>
      <c r="C27" s="539" t="s">
        <v>91</v>
      </c>
      <c r="D27" s="540"/>
      <c r="E27" s="336"/>
      <c r="F27" s="176"/>
      <c r="G27" s="176"/>
      <c r="H27" s="337"/>
      <c r="I27" s="338"/>
      <c r="J27" s="339">
        <v>0</v>
      </c>
      <c r="K27" s="340"/>
      <c r="L27" s="341"/>
      <c r="M27" s="339">
        <v>0</v>
      </c>
      <c r="N27" s="342"/>
      <c r="O27" s="338"/>
      <c r="P27" s="339">
        <v>0</v>
      </c>
      <c r="Q27" s="340"/>
      <c r="R27" s="338"/>
      <c r="S27" s="342">
        <v>0</v>
      </c>
      <c r="T27" s="340"/>
    </row>
    <row r="28" spans="1:20" ht="14.25" customHeight="1">
      <c r="A28" s="534"/>
      <c r="B28" s="534"/>
      <c r="C28" s="529" t="s">
        <v>92</v>
      </c>
      <c r="D28" s="530"/>
      <c r="E28" s="150"/>
      <c r="F28" s="151"/>
      <c r="G28" s="151"/>
      <c r="H28" s="152"/>
      <c r="I28" s="23"/>
      <c r="J28" s="145">
        <v>0</v>
      </c>
      <c r="K28" s="146"/>
      <c r="L28" s="147"/>
      <c r="M28" s="145">
        <v>0</v>
      </c>
      <c r="N28" s="148"/>
      <c r="O28" s="23"/>
      <c r="P28" s="145">
        <v>0</v>
      </c>
      <c r="Q28" s="146"/>
      <c r="R28" s="23"/>
      <c r="S28" s="148">
        <v>0</v>
      </c>
      <c r="T28" s="146"/>
    </row>
    <row r="29" spans="1:20" s="149" customFormat="1" ht="14.25" customHeight="1">
      <c r="A29" s="534"/>
      <c r="B29" s="534"/>
      <c r="C29" s="529" t="s">
        <v>93</v>
      </c>
      <c r="D29" s="530"/>
      <c r="E29" s="136">
        <v>49.1</v>
      </c>
      <c r="F29" s="137">
        <v>15</v>
      </c>
      <c r="G29" s="137"/>
      <c r="H29" s="138"/>
      <c r="I29" s="23"/>
      <c r="J29" s="145">
        <v>0</v>
      </c>
      <c r="K29" s="146"/>
      <c r="L29" s="147"/>
      <c r="M29" s="145">
        <v>0</v>
      </c>
      <c r="N29" s="148"/>
      <c r="O29" s="23"/>
      <c r="P29" s="145">
        <v>0</v>
      </c>
      <c r="Q29" s="146"/>
      <c r="R29" s="23"/>
      <c r="S29" s="148">
        <v>0</v>
      </c>
      <c r="T29" s="146"/>
    </row>
    <row r="30" spans="1:20" s="149" customFormat="1" ht="14.25" customHeight="1">
      <c r="A30" s="534"/>
      <c r="B30" s="534"/>
      <c r="C30" s="529" t="s">
        <v>94</v>
      </c>
      <c r="D30" s="530"/>
      <c r="E30" s="136">
        <v>49.1</v>
      </c>
      <c r="F30" s="137">
        <v>15</v>
      </c>
      <c r="G30" s="137"/>
      <c r="H30" s="138"/>
      <c r="I30" s="23"/>
      <c r="J30" s="145">
        <v>0</v>
      </c>
      <c r="K30" s="146"/>
      <c r="L30" s="147"/>
      <c r="M30" s="145">
        <v>0</v>
      </c>
      <c r="N30" s="148"/>
      <c r="O30" s="23"/>
      <c r="P30" s="145">
        <v>0</v>
      </c>
      <c r="Q30" s="146"/>
      <c r="R30" s="23"/>
      <c r="S30" s="145">
        <v>0</v>
      </c>
      <c r="T30" s="146"/>
    </row>
    <row r="31" spans="1:20" s="149" customFormat="1" ht="14.25" customHeight="1">
      <c r="A31" s="534"/>
      <c r="B31" s="534"/>
      <c r="C31" s="529" t="s">
        <v>95</v>
      </c>
      <c r="D31" s="530"/>
      <c r="E31" s="136">
        <v>49.1</v>
      </c>
      <c r="F31" s="137">
        <v>15</v>
      </c>
      <c r="G31" s="137"/>
      <c r="H31" s="138"/>
      <c r="I31" s="23"/>
      <c r="J31" s="145">
        <v>0.10199999999999999</v>
      </c>
      <c r="K31" s="146"/>
      <c r="L31" s="147"/>
      <c r="M31" s="145">
        <v>0.1</v>
      </c>
      <c r="N31" s="148"/>
      <c r="O31" s="23"/>
      <c r="P31" s="145">
        <v>8.5999999999999993E-2</v>
      </c>
      <c r="Q31" s="146"/>
      <c r="R31" s="23"/>
      <c r="S31" s="148">
        <v>8.5000000000000006E-2</v>
      </c>
      <c r="T31" s="146"/>
    </row>
    <row r="32" spans="1:20" s="149" customFormat="1" ht="14.25" customHeight="1">
      <c r="A32" s="534"/>
      <c r="B32" s="534"/>
      <c r="C32" s="529" t="s">
        <v>96</v>
      </c>
      <c r="D32" s="530"/>
      <c r="E32" s="136"/>
      <c r="F32" s="137"/>
      <c r="G32" s="137"/>
      <c r="H32" s="138"/>
      <c r="I32" s="23"/>
      <c r="J32" s="145">
        <v>0.104</v>
      </c>
      <c r="K32" s="146"/>
      <c r="L32" s="147"/>
      <c r="M32" s="145">
        <v>5.5E-2</v>
      </c>
      <c r="N32" s="148"/>
      <c r="O32" s="23"/>
      <c r="P32" s="145">
        <v>6.4000000000000001E-2</v>
      </c>
      <c r="Q32" s="146"/>
      <c r="R32" s="23"/>
      <c r="S32" s="148">
        <v>6.7000000000000004E-2</v>
      </c>
      <c r="T32" s="146"/>
    </row>
    <row r="33" spans="1:20" s="149" customFormat="1" ht="14.25" customHeight="1">
      <c r="A33" s="534"/>
      <c r="B33" s="534"/>
      <c r="C33" s="529" t="s">
        <v>97</v>
      </c>
      <c r="D33" s="530"/>
      <c r="E33" s="136"/>
      <c r="F33" s="137"/>
      <c r="G33" s="137"/>
      <c r="H33" s="138"/>
      <c r="I33" s="23"/>
      <c r="J33" s="145">
        <v>0</v>
      </c>
      <c r="K33" s="146"/>
      <c r="L33" s="147"/>
      <c r="M33" s="145">
        <v>0</v>
      </c>
      <c r="N33" s="148"/>
      <c r="O33" s="23"/>
      <c r="P33" s="145">
        <v>0</v>
      </c>
      <c r="Q33" s="146"/>
      <c r="R33" s="23"/>
      <c r="S33" s="148">
        <v>0</v>
      </c>
      <c r="T33" s="146"/>
    </row>
    <row r="34" spans="1:20" s="149" customFormat="1" ht="14.25" customHeight="1">
      <c r="A34" s="534"/>
      <c r="B34" s="534"/>
      <c r="C34" s="529" t="s">
        <v>98</v>
      </c>
      <c r="D34" s="530"/>
      <c r="E34" s="136">
        <v>49.1</v>
      </c>
      <c r="F34" s="137">
        <v>15</v>
      </c>
      <c r="G34" s="137"/>
      <c r="H34" s="138"/>
      <c r="I34" s="23"/>
      <c r="J34" s="145">
        <v>0</v>
      </c>
      <c r="K34" s="146"/>
      <c r="L34" s="147"/>
      <c r="M34" s="145">
        <v>0</v>
      </c>
      <c r="N34" s="148"/>
      <c r="O34" s="23"/>
      <c r="P34" s="145">
        <v>0</v>
      </c>
      <c r="Q34" s="146"/>
      <c r="R34" s="23"/>
      <c r="S34" s="148">
        <v>0</v>
      </c>
      <c r="T34" s="146"/>
    </row>
    <row r="35" spans="1:20" s="149" customFormat="1" ht="14.25" customHeight="1">
      <c r="A35" s="534"/>
      <c r="B35" s="534"/>
      <c r="C35" s="529" t="s">
        <v>99</v>
      </c>
      <c r="D35" s="530"/>
      <c r="E35" s="136"/>
      <c r="F35" s="137"/>
      <c r="G35" s="137"/>
      <c r="H35" s="138"/>
      <c r="I35" s="23"/>
      <c r="J35" s="301">
        <v>1.0720000000000001</v>
      </c>
      <c r="K35" s="301"/>
      <c r="L35" s="301"/>
      <c r="M35" s="301">
        <v>0.92500000000000004</v>
      </c>
      <c r="N35" s="301"/>
      <c r="O35" s="301"/>
      <c r="P35" s="301">
        <v>0.80500000000000005</v>
      </c>
      <c r="Q35" s="301"/>
      <c r="R35" s="301"/>
      <c r="S35" s="301">
        <v>0.72399999999999998</v>
      </c>
      <c r="T35" s="146"/>
    </row>
    <row r="36" spans="1:20" s="149" customFormat="1" ht="14.25" customHeight="1">
      <c r="A36" s="534"/>
      <c r="B36" s="534"/>
      <c r="C36" s="529" t="s">
        <v>100</v>
      </c>
      <c r="D36" s="575"/>
      <c r="E36" s="136">
        <v>49.1</v>
      </c>
      <c r="F36" s="137">
        <v>15</v>
      </c>
      <c r="G36" s="137"/>
      <c r="H36" s="138"/>
      <c r="I36" s="23"/>
      <c r="J36" s="145">
        <v>2E-3</v>
      </c>
      <c r="K36" s="146"/>
      <c r="L36" s="147"/>
      <c r="M36" s="145">
        <v>2E-3</v>
      </c>
      <c r="N36" s="148"/>
      <c r="O36" s="23"/>
      <c r="P36" s="145">
        <v>2E-3</v>
      </c>
      <c r="Q36" s="146"/>
      <c r="R36" s="23"/>
      <c r="S36" s="148">
        <v>2E-3</v>
      </c>
      <c r="T36" s="146"/>
    </row>
    <row r="37" spans="1:20" s="149" customFormat="1" ht="14.25" customHeight="1">
      <c r="A37" s="534"/>
      <c r="B37" s="534"/>
      <c r="C37" s="529" t="s">
        <v>101</v>
      </c>
      <c r="D37" s="530"/>
      <c r="E37" s="136">
        <v>49.1</v>
      </c>
      <c r="F37" s="137">
        <v>15</v>
      </c>
      <c r="G37" s="137"/>
      <c r="H37" s="138"/>
      <c r="I37" s="23"/>
      <c r="J37" s="145">
        <v>0</v>
      </c>
      <c r="K37" s="146"/>
      <c r="L37" s="147"/>
      <c r="M37" s="145">
        <v>0</v>
      </c>
      <c r="N37" s="148"/>
      <c r="O37" s="23"/>
      <c r="P37" s="145">
        <v>0</v>
      </c>
      <c r="Q37" s="146"/>
      <c r="R37" s="23"/>
      <c r="S37" s="148">
        <v>0</v>
      </c>
      <c r="T37" s="146"/>
    </row>
    <row r="38" spans="1:20" s="149" customFormat="1" ht="14.25" customHeight="1">
      <c r="A38" s="534"/>
      <c r="B38" s="534"/>
      <c r="C38" s="529" t="s">
        <v>102</v>
      </c>
      <c r="D38" s="530"/>
      <c r="E38" s="136"/>
      <c r="F38" s="137"/>
      <c r="G38" s="137"/>
      <c r="H38" s="138"/>
      <c r="I38" s="23"/>
      <c r="J38" s="301">
        <v>0.37</v>
      </c>
      <c r="K38" s="301"/>
      <c r="L38" s="301"/>
      <c r="M38" s="301">
        <v>0.442</v>
      </c>
      <c r="N38" s="301"/>
      <c r="O38" s="301"/>
      <c r="P38" s="301">
        <v>0.39500000000000002</v>
      </c>
      <c r="Q38" s="301"/>
      <c r="R38" s="301"/>
      <c r="S38" s="301">
        <v>0.35399999999999998</v>
      </c>
      <c r="T38" s="146"/>
    </row>
    <row r="39" spans="1:20" s="149" customFormat="1" ht="14.25" customHeight="1">
      <c r="A39" s="534"/>
      <c r="B39" s="534"/>
      <c r="C39" s="529" t="s">
        <v>103</v>
      </c>
      <c r="D39" s="575"/>
      <c r="E39" s="136">
        <v>49.1</v>
      </c>
      <c r="F39" s="137">
        <v>15</v>
      </c>
      <c r="G39" s="137"/>
      <c r="H39" s="138"/>
      <c r="I39" s="23"/>
      <c r="J39" s="145">
        <v>3.9E-2</v>
      </c>
      <c r="K39" s="146"/>
      <c r="L39" s="147"/>
      <c r="M39" s="145">
        <v>3.6999999999999998E-2</v>
      </c>
      <c r="N39" s="148"/>
      <c r="O39" s="23"/>
      <c r="P39" s="145">
        <v>3.6999999999999998E-2</v>
      </c>
      <c r="Q39" s="146"/>
      <c r="R39" s="23"/>
      <c r="S39" s="148">
        <v>3.5999999999999997E-2</v>
      </c>
      <c r="T39" s="146"/>
    </row>
    <row r="40" spans="1:20" s="149" customFormat="1" ht="14.25" customHeight="1">
      <c r="A40" s="534"/>
      <c r="B40" s="534"/>
      <c r="C40" s="529" t="s">
        <v>104</v>
      </c>
      <c r="D40" s="530"/>
      <c r="E40" s="147"/>
      <c r="F40" s="137"/>
      <c r="G40" s="137"/>
      <c r="H40" s="138"/>
      <c r="I40" s="23"/>
      <c r="J40" s="145">
        <v>0.129</v>
      </c>
      <c r="K40" s="146"/>
      <c r="L40" s="147"/>
      <c r="M40" s="145">
        <v>0.188</v>
      </c>
      <c r="N40" s="148"/>
      <c r="O40" s="23"/>
      <c r="P40" s="145">
        <v>0.253</v>
      </c>
      <c r="Q40" s="146"/>
      <c r="R40" s="23"/>
      <c r="S40" s="148">
        <v>0.20599999999999999</v>
      </c>
      <c r="T40" s="146"/>
    </row>
    <row r="41" spans="1:20" s="149" customFormat="1" ht="14.25" customHeight="1">
      <c r="A41" s="534"/>
      <c r="B41" s="534"/>
      <c r="C41" s="571" t="s">
        <v>105</v>
      </c>
      <c r="D41" s="572"/>
      <c r="E41" s="136">
        <v>49.1</v>
      </c>
      <c r="F41" s="137">
        <v>15</v>
      </c>
      <c r="G41" s="137"/>
      <c r="H41" s="138"/>
      <c r="I41" s="23"/>
      <c r="J41" s="145">
        <v>4.9000000000000002E-2</v>
      </c>
      <c r="K41" s="146"/>
      <c r="L41" s="147"/>
      <c r="M41" s="145">
        <v>4.9000000000000002E-2</v>
      </c>
      <c r="N41" s="148"/>
      <c r="O41" s="23"/>
      <c r="P41" s="145">
        <v>0.05</v>
      </c>
      <c r="Q41" s="146"/>
      <c r="R41" s="23"/>
      <c r="S41" s="148">
        <v>0.05</v>
      </c>
      <c r="T41" s="146"/>
    </row>
    <row r="42" spans="1:20" s="149" customFormat="1" ht="14.25" customHeight="1">
      <c r="A42" s="534"/>
      <c r="B42" s="534"/>
      <c r="C42" s="529" t="s">
        <v>106</v>
      </c>
      <c r="D42" s="530"/>
      <c r="E42" s="136"/>
      <c r="F42" s="137"/>
      <c r="G42" s="137"/>
      <c r="H42" s="138"/>
      <c r="I42" s="23"/>
      <c r="J42" s="145">
        <v>0.22800000000000001</v>
      </c>
      <c r="K42" s="146"/>
      <c r="L42" s="147"/>
      <c r="M42" s="145">
        <v>0.19700000000000001</v>
      </c>
      <c r="N42" s="148"/>
      <c r="O42" s="23"/>
      <c r="P42" s="145">
        <v>0.17699999999999999</v>
      </c>
      <c r="Q42" s="146"/>
      <c r="R42" s="23"/>
      <c r="S42" s="148">
        <v>0.17599999999999999</v>
      </c>
      <c r="T42" s="146"/>
    </row>
    <row r="43" spans="1:20" s="149" customFormat="1" ht="14.25" customHeight="1">
      <c r="A43" s="534"/>
      <c r="B43" s="534"/>
      <c r="C43" s="529" t="s">
        <v>107</v>
      </c>
      <c r="D43" s="530"/>
      <c r="E43" s="136">
        <v>49.1</v>
      </c>
      <c r="F43" s="137">
        <v>15</v>
      </c>
      <c r="G43" s="137"/>
      <c r="H43" s="138"/>
      <c r="I43" s="23"/>
      <c r="J43" s="145">
        <v>0</v>
      </c>
      <c r="K43" s="146"/>
      <c r="L43" s="147"/>
      <c r="M43" s="145">
        <v>0</v>
      </c>
      <c r="N43" s="148"/>
      <c r="O43" s="23"/>
      <c r="P43" s="145">
        <v>0</v>
      </c>
      <c r="Q43" s="146"/>
      <c r="R43" s="23"/>
      <c r="S43" s="148">
        <v>0</v>
      </c>
      <c r="T43" s="146"/>
    </row>
    <row r="44" spans="1:20" s="149" customFormat="1" ht="14.25" customHeight="1">
      <c r="A44" s="534"/>
      <c r="B44" s="534"/>
      <c r="C44" s="529" t="s">
        <v>108</v>
      </c>
      <c r="D44" s="530"/>
      <c r="E44" s="136">
        <v>49.1</v>
      </c>
      <c r="F44" s="137">
        <v>15</v>
      </c>
      <c r="G44" s="137"/>
      <c r="H44" s="138"/>
      <c r="I44" s="23"/>
      <c r="J44" s="145">
        <v>0.11600000000000001</v>
      </c>
      <c r="K44" s="146"/>
      <c r="L44" s="147"/>
      <c r="M44" s="145">
        <v>0.11700000000000001</v>
      </c>
      <c r="N44" s="148"/>
      <c r="O44" s="23"/>
      <c r="P44" s="145">
        <v>0.11899999999999999</v>
      </c>
      <c r="Q44" s="146"/>
      <c r="R44" s="23"/>
      <c r="S44" s="148">
        <v>0.11700000000000001</v>
      </c>
      <c r="T44" s="146"/>
    </row>
    <row r="45" spans="1:20" ht="14.25" customHeight="1">
      <c r="A45" s="534"/>
      <c r="B45" s="534"/>
      <c r="C45" s="518"/>
      <c r="D45" s="519"/>
      <c r="E45" s="150"/>
      <c r="F45" s="151"/>
      <c r="G45" s="151"/>
      <c r="H45" s="152"/>
      <c r="I45" s="153"/>
      <c r="J45" s="154"/>
      <c r="K45" s="155"/>
      <c r="L45" s="156"/>
      <c r="M45" s="154"/>
      <c r="N45" s="157"/>
      <c r="O45" s="153"/>
      <c r="P45" s="154"/>
      <c r="Q45" s="155"/>
      <c r="R45" s="153"/>
      <c r="S45" s="157"/>
      <c r="T45" s="155"/>
    </row>
    <row r="46" spans="1:20" ht="14.25" customHeight="1">
      <c r="A46" s="534"/>
      <c r="B46" s="534"/>
      <c r="C46" s="571"/>
      <c r="D46" s="572"/>
      <c r="E46" s="150"/>
      <c r="F46" s="151"/>
      <c r="G46" s="151"/>
      <c r="H46" s="152"/>
      <c r="I46" s="153"/>
      <c r="J46" s="154"/>
      <c r="K46" s="155"/>
      <c r="L46" s="156"/>
      <c r="M46" s="154"/>
      <c r="N46" s="157"/>
      <c r="O46" s="153"/>
      <c r="P46" s="154"/>
      <c r="Q46" s="155"/>
      <c r="R46" s="153"/>
      <c r="S46" s="157"/>
      <c r="T46" s="155"/>
    </row>
    <row r="47" spans="1:20" ht="14.25" customHeight="1">
      <c r="A47" s="534"/>
      <c r="B47" s="534"/>
      <c r="C47" s="529"/>
      <c r="D47" s="530"/>
      <c r="E47" s="150"/>
      <c r="F47" s="151"/>
      <c r="G47" s="151"/>
      <c r="H47" s="152"/>
      <c r="I47" s="153"/>
      <c r="J47" s="154"/>
      <c r="K47" s="155"/>
      <c r="L47" s="156"/>
      <c r="M47" s="154"/>
      <c r="N47" s="157"/>
      <c r="O47" s="153"/>
      <c r="P47" s="154"/>
      <c r="Q47" s="155"/>
      <c r="R47" s="153"/>
      <c r="S47" s="157"/>
      <c r="T47" s="155"/>
    </row>
    <row r="48" spans="1:20" ht="14.25" customHeight="1">
      <c r="A48" s="534"/>
      <c r="B48" s="534"/>
      <c r="C48" s="573"/>
      <c r="D48" s="574"/>
      <c r="E48" s="150"/>
      <c r="F48" s="151"/>
      <c r="G48" s="151"/>
      <c r="H48" s="152"/>
      <c r="I48" s="153"/>
      <c r="J48" s="154"/>
      <c r="K48" s="155"/>
      <c r="L48" s="156"/>
      <c r="M48" s="154"/>
      <c r="N48" s="157"/>
      <c r="O48" s="153"/>
      <c r="P48" s="154"/>
      <c r="Q48" s="155"/>
      <c r="R48" s="153"/>
      <c r="S48" s="157"/>
      <c r="T48" s="155"/>
    </row>
    <row r="49" spans="1:23" ht="14.25" customHeight="1">
      <c r="A49" s="534"/>
      <c r="B49" s="534"/>
      <c r="C49" s="529"/>
      <c r="D49" s="530"/>
      <c r="E49" s="150"/>
      <c r="F49" s="151"/>
      <c r="G49" s="151"/>
      <c r="H49" s="152"/>
      <c r="I49" s="153"/>
      <c r="J49" s="154"/>
      <c r="K49" s="155"/>
      <c r="L49" s="156"/>
      <c r="M49" s="154"/>
      <c r="N49" s="157"/>
      <c r="O49" s="153"/>
      <c r="P49" s="154"/>
      <c r="Q49" s="155"/>
      <c r="R49" s="153"/>
      <c r="S49" s="157"/>
      <c r="T49" s="155"/>
    </row>
    <row r="50" spans="1:23" ht="14.25" customHeight="1">
      <c r="A50" s="534"/>
      <c r="B50" s="534"/>
      <c r="C50" s="529"/>
      <c r="D50" s="530"/>
      <c r="E50" s="150"/>
      <c r="F50" s="151"/>
      <c r="G50" s="151"/>
      <c r="H50" s="152"/>
      <c r="I50" s="153"/>
      <c r="J50" s="154"/>
      <c r="K50" s="155"/>
      <c r="L50" s="156"/>
      <c r="M50" s="154"/>
      <c r="N50" s="157"/>
      <c r="O50" s="153"/>
      <c r="P50" s="154"/>
      <c r="Q50" s="155"/>
      <c r="R50" s="153"/>
      <c r="S50" s="157"/>
      <c r="T50" s="155"/>
    </row>
    <row r="51" spans="1:23" ht="14.25" customHeight="1">
      <c r="A51" s="534"/>
      <c r="B51" s="534"/>
      <c r="C51" s="529"/>
      <c r="D51" s="530"/>
      <c r="E51" s="150"/>
      <c r="F51" s="151"/>
      <c r="G51" s="151"/>
      <c r="H51" s="152"/>
      <c r="I51" s="153"/>
      <c r="J51" s="154"/>
      <c r="K51" s="155"/>
      <c r="L51" s="156"/>
      <c r="M51" s="154"/>
      <c r="N51" s="157"/>
      <c r="O51" s="153"/>
      <c r="P51" s="154"/>
      <c r="Q51" s="155"/>
      <c r="R51" s="153"/>
      <c r="S51" s="157"/>
      <c r="T51" s="155"/>
    </row>
    <row r="52" spans="1:23" ht="14.25" customHeight="1" thickBot="1">
      <c r="A52" s="534"/>
      <c r="B52" s="534"/>
      <c r="C52" s="518"/>
      <c r="D52" s="519"/>
      <c r="E52" s="343"/>
      <c r="F52" s="344"/>
      <c r="G52" s="123"/>
      <c r="H52" s="158"/>
      <c r="I52" s="159"/>
      <c r="J52" s="160"/>
      <c r="K52" s="161"/>
      <c r="L52" s="162"/>
      <c r="M52" s="160"/>
      <c r="N52" s="163"/>
      <c r="O52" s="159"/>
      <c r="P52" s="160"/>
      <c r="Q52" s="161"/>
      <c r="R52" s="159"/>
      <c r="S52" s="163"/>
      <c r="T52" s="161"/>
    </row>
    <row r="53" spans="1:23" ht="14.25" customHeight="1">
      <c r="A53" s="561"/>
      <c r="B53" s="164"/>
      <c r="C53" s="183"/>
      <c r="D53" s="345"/>
      <c r="E53" s="165" t="s">
        <v>50</v>
      </c>
      <c r="F53" s="346">
        <f>IF(K58&gt;0,SQRT((1-K58^2)/K58^2),)</f>
        <v>0</v>
      </c>
      <c r="G53" s="167"/>
      <c r="H53" s="168"/>
      <c r="I53" s="164"/>
      <c r="J53" s="166"/>
      <c r="K53" s="169"/>
      <c r="L53" s="165" t="s">
        <v>50</v>
      </c>
      <c r="M53" s="166">
        <f>IF(I58&gt;0,SQRT((1-I58^2)/I58^2),)</f>
        <v>0</v>
      </c>
      <c r="N53" s="170"/>
      <c r="O53" s="165"/>
      <c r="P53" s="166"/>
      <c r="Q53" s="169"/>
      <c r="R53" s="165"/>
      <c r="S53" s="170"/>
      <c r="T53" s="169"/>
    </row>
    <row r="54" spans="1:23" ht="14.25" customHeight="1" thickBot="1">
      <c r="A54" s="561"/>
      <c r="B54" s="171"/>
      <c r="C54" s="347"/>
      <c r="D54" s="348"/>
      <c r="E54" s="122" t="s">
        <v>50</v>
      </c>
      <c r="F54" s="123">
        <f>IF(K59&gt;0,SQRT((1-K59^2)/K59^2),)</f>
        <v>0</v>
      </c>
      <c r="G54" s="174"/>
      <c r="H54" s="175"/>
      <c r="I54" s="171"/>
      <c r="J54" s="123"/>
      <c r="K54" s="158"/>
      <c r="L54" s="122" t="s">
        <v>50</v>
      </c>
      <c r="M54" s="349">
        <f>IF(I59&gt;0,SQRT((1-I59^2)/I59^2),)</f>
        <v>0</v>
      </c>
      <c r="N54" s="124"/>
      <c r="O54" s="122"/>
      <c r="P54" s="123"/>
      <c r="Q54" s="158"/>
      <c r="R54" s="122"/>
      <c r="S54" s="124"/>
      <c r="T54" s="158"/>
      <c r="V54" s="177"/>
    </row>
    <row r="55" spans="1:23" ht="14.25" customHeight="1">
      <c r="A55" s="534"/>
      <c r="B55" s="480" t="s">
        <v>51</v>
      </c>
      <c r="C55" s="520"/>
      <c r="D55" s="178" t="s">
        <v>30</v>
      </c>
      <c r="E55" s="522"/>
      <c r="F55" s="523"/>
      <c r="G55" s="523"/>
      <c r="H55" s="524"/>
      <c r="I55" s="13"/>
      <c r="J55" s="14" t="s">
        <v>52</v>
      </c>
      <c r="K55" s="15"/>
      <c r="L55" s="16"/>
      <c r="M55" s="14" t="s">
        <v>52</v>
      </c>
      <c r="N55" s="17"/>
      <c r="O55" s="13"/>
      <c r="P55" s="14" t="s">
        <v>52</v>
      </c>
      <c r="Q55" s="15"/>
      <c r="R55" s="13"/>
      <c r="S55" s="17" t="s">
        <v>52</v>
      </c>
      <c r="T55" s="15"/>
    </row>
    <row r="56" spans="1:23" ht="14.25" customHeight="1">
      <c r="A56" s="534"/>
      <c r="B56" s="480"/>
      <c r="C56" s="520"/>
      <c r="D56" s="184" t="s">
        <v>31</v>
      </c>
      <c r="E56" s="518"/>
      <c r="F56" s="525"/>
      <c r="G56" s="525"/>
      <c r="H56" s="519"/>
      <c r="I56" s="23"/>
      <c r="J56" s="145">
        <v>35</v>
      </c>
      <c r="K56" s="146"/>
      <c r="L56" s="147"/>
      <c r="M56" s="145">
        <v>35</v>
      </c>
      <c r="N56" s="148"/>
      <c r="O56" s="23"/>
      <c r="P56" s="145">
        <v>35</v>
      </c>
      <c r="Q56" s="146"/>
      <c r="R56" s="23"/>
      <c r="S56" s="148">
        <v>35</v>
      </c>
      <c r="T56" s="146"/>
    </row>
    <row r="57" spans="1:23" ht="14.25" customHeight="1" thickBot="1">
      <c r="A57" s="534"/>
      <c r="B57" s="465"/>
      <c r="C57" s="521"/>
      <c r="D57" s="158" t="s">
        <v>32</v>
      </c>
      <c r="E57" s="526"/>
      <c r="F57" s="527"/>
      <c r="G57" s="527"/>
      <c r="H57" s="528"/>
      <c r="I57" s="185"/>
      <c r="J57" s="186" t="s">
        <v>109</v>
      </c>
      <c r="K57" s="189"/>
      <c r="L57" s="350"/>
      <c r="M57" s="186" t="s">
        <v>109</v>
      </c>
      <c r="N57" s="351"/>
      <c r="O57" s="190"/>
      <c r="P57" s="186" t="s">
        <v>109</v>
      </c>
      <c r="Q57" s="189"/>
      <c r="R57" s="190"/>
      <c r="S57" s="186" t="s">
        <v>109</v>
      </c>
      <c r="T57" s="187"/>
    </row>
    <row r="58" spans="1:23" ht="14.25" customHeight="1" thickBot="1">
      <c r="A58" s="534"/>
      <c r="B58" s="503" t="s">
        <v>54</v>
      </c>
      <c r="C58" s="504"/>
      <c r="D58" s="505"/>
      <c r="E58" s="512" t="s">
        <v>55</v>
      </c>
      <c r="F58" s="513"/>
      <c r="G58" s="513"/>
      <c r="H58" s="568"/>
      <c r="I58" s="191"/>
      <c r="J58" s="192"/>
      <c r="K58" s="193"/>
      <c r="L58" s="191"/>
      <c r="M58" s="192"/>
      <c r="N58" s="193"/>
      <c r="O58" s="191"/>
      <c r="P58" s="192"/>
      <c r="Q58" s="193"/>
      <c r="R58" s="191"/>
      <c r="S58" s="192"/>
      <c r="T58" s="193"/>
    </row>
    <row r="59" spans="1:23" ht="14.25" customHeight="1">
      <c r="A59" s="534"/>
      <c r="B59" s="506"/>
      <c r="C59" s="507"/>
      <c r="D59" s="508"/>
      <c r="E59" s="514" t="s">
        <v>56</v>
      </c>
      <c r="F59" s="515"/>
      <c r="G59" s="515"/>
      <c r="H59" s="569"/>
      <c r="I59" s="194"/>
      <c r="J59" s="192"/>
      <c r="K59" s="196"/>
      <c r="L59" s="194"/>
      <c r="M59" s="192"/>
      <c r="N59" s="196"/>
      <c r="O59" s="194"/>
      <c r="P59" s="192"/>
      <c r="Q59" s="196"/>
      <c r="R59" s="194"/>
      <c r="S59" s="192"/>
      <c r="T59" s="196"/>
    </row>
    <row r="60" spans="1:23" ht="14.25" customHeight="1">
      <c r="A60" s="534"/>
      <c r="B60" s="506"/>
      <c r="C60" s="507"/>
      <c r="D60" s="508"/>
      <c r="E60" s="516" t="s">
        <v>28</v>
      </c>
      <c r="F60" s="517"/>
      <c r="G60" s="517"/>
      <c r="H60" s="570"/>
      <c r="I60" s="518"/>
      <c r="J60" s="525"/>
      <c r="K60" s="523"/>
      <c r="L60" s="518"/>
      <c r="M60" s="525"/>
      <c r="N60" s="519"/>
      <c r="O60" s="518"/>
      <c r="P60" s="525"/>
      <c r="Q60" s="519"/>
      <c r="R60" s="518"/>
      <c r="S60" s="525"/>
      <c r="T60" s="519"/>
    </row>
    <row r="61" spans="1:23" ht="14.25" customHeight="1" thickBot="1">
      <c r="A61" s="534"/>
      <c r="B61" s="509"/>
      <c r="C61" s="510"/>
      <c r="D61" s="511"/>
      <c r="E61" s="497" t="s">
        <v>28</v>
      </c>
      <c r="F61" s="498"/>
      <c r="G61" s="498"/>
      <c r="H61" s="567"/>
      <c r="I61" s="526"/>
      <c r="J61" s="527"/>
      <c r="K61" s="527"/>
      <c r="L61" s="526"/>
      <c r="M61" s="527"/>
      <c r="N61" s="528"/>
      <c r="O61" s="526"/>
      <c r="P61" s="527"/>
      <c r="Q61" s="528"/>
      <c r="R61" s="526"/>
      <c r="S61" s="527"/>
      <c r="T61" s="528"/>
      <c r="W61" s="197"/>
    </row>
    <row r="62" spans="1:23" ht="14.25" customHeight="1">
      <c r="A62" s="534"/>
      <c r="B62" s="477" t="s">
        <v>57</v>
      </c>
      <c r="C62" s="478"/>
      <c r="D62" s="479"/>
      <c r="E62" s="483" t="s">
        <v>58</v>
      </c>
      <c r="F62" s="484"/>
      <c r="G62" s="484"/>
      <c r="H62" s="485"/>
      <c r="I62" s="198">
        <f>ROUND((V8^2+W8^2)*[2]АРЭС!$F$10/[2]АРЭС!$C$10^2,4)</f>
        <v>4.0000000000000002E-4</v>
      </c>
      <c r="J62" s="199" t="s">
        <v>59</v>
      </c>
      <c r="K62" s="200">
        <f>ROUND((V8^2+W8^2)*[2]АРЭС!$I$10/([2]АРЭС!$C$10*100),4)</f>
        <v>1.12E-2</v>
      </c>
      <c r="L62" s="198">
        <f>ROUND((X8^2+Y8^2)*[2]АРЭС!$F$10/[2]АРЭС!$C$10^2,4)</f>
        <v>4.0000000000000002E-4</v>
      </c>
      <c r="M62" s="199" t="s">
        <v>59</v>
      </c>
      <c r="N62" s="200">
        <f>ROUND((X8^2+Y8^2)*[2]АРЭС!$I$10/([2]АРЭС!$C$10*100),4)</f>
        <v>1.06E-2</v>
      </c>
      <c r="O62" s="198">
        <f>ROUND((Z8^2+AA8^2)*[2]АРЭС!$F$10/[2]АРЭС!$C$10^2,4)</f>
        <v>2.9999999999999997E-4</v>
      </c>
      <c r="P62" s="199" t="s">
        <v>59</v>
      </c>
      <c r="Q62" s="200">
        <f>ROUND((Z8^2+AA8^2)*[2]АРЭС!$I$10/([2]АРЭС!$C$10*100),4)</f>
        <v>9.9000000000000008E-3</v>
      </c>
      <c r="R62" s="198">
        <f>ROUND((AB8^2+AC8^2)*[2]АРЭС!$F$10/[2]АРЭС!$C$10^2,4)</f>
        <v>4.0000000000000002E-4</v>
      </c>
      <c r="S62" s="199" t="s">
        <v>59</v>
      </c>
      <c r="T62" s="200">
        <f>ROUND((AB8^2+AC8^2)*[2]АРЭС!$I$10/([2]АРЭС!$C$10*100),4)</f>
        <v>1.11E-2</v>
      </c>
    </row>
    <row r="63" spans="1:23" ht="14.25" customHeight="1">
      <c r="A63" s="534"/>
      <c r="B63" s="480"/>
      <c r="C63" s="481"/>
      <c r="D63" s="482"/>
      <c r="E63" s="486" t="s">
        <v>58</v>
      </c>
      <c r="F63" s="487"/>
      <c r="G63" s="487"/>
      <c r="H63" s="488"/>
      <c r="I63" s="201">
        <f>ROUND((V12^2+W12^2)*[2]АРЭС!$F$11/[2]АРЭС!$C$11^2,4)</f>
        <v>4.0000000000000002E-4</v>
      </c>
      <c r="J63" s="202" t="s">
        <v>59</v>
      </c>
      <c r="K63" s="203">
        <f>ROUND((V12^2+W12^2)*[2]АРЭС!$I$11/([2]АРЭС!$C$11*100),4)</f>
        <v>1.3599999999999999E-2</v>
      </c>
      <c r="L63" s="201">
        <f>ROUND((X12^2+Y12^2)*[2]АРЭС!$F$11/[2]АРЭС!$C$11^2,4)</f>
        <v>5.0000000000000001E-4</v>
      </c>
      <c r="M63" s="202" t="s">
        <v>59</v>
      </c>
      <c r="N63" s="203">
        <f>ROUND((X12^2+Y12^2)*[2]АРЭС!$I$11/([2]АРЭС!$C$11*100),4)</f>
        <v>1.4500000000000001E-2</v>
      </c>
      <c r="O63" s="201">
        <f>ROUND((Z12^2+AA12^2)*[2]АРЭС!$F$11/[2]АРЭС!$C$11^2,4)</f>
        <v>4.0000000000000002E-4</v>
      </c>
      <c r="P63" s="202" t="s">
        <v>59</v>
      </c>
      <c r="Q63" s="203">
        <f>ROUND((Z12^2+AA12^2)*[2]АРЭС!$I$11/([2]АРЭС!$C$11*100),4)</f>
        <v>1.3299999999999999E-2</v>
      </c>
      <c r="R63" s="201">
        <f>ROUND((AB12^2+AC12^2)*[2]АРЭС!$F$11/[2]АРЭС!$C$11^2,4)</f>
        <v>4.0000000000000002E-4</v>
      </c>
      <c r="S63" s="202" t="s">
        <v>59</v>
      </c>
      <c r="T63" s="203">
        <f>ROUND((AB12^2+AC12^2)*[2]АРЭС!$I$11/([2]АРЭС!$C$11*100),4)</f>
        <v>1.2500000000000001E-2</v>
      </c>
    </row>
    <row r="64" spans="1:23" ht="14.25" customHeight="1">
      <c r="A64" s="534"/>
      <c r="B64" s="480"/>
      <c r="C64" s="481"/>
      <c r="D64" s="482"/>
      <c r="E64" s="486" t="s">
        <v>58</v>
      </c>
      <c r="F64" s="487"/>
      <c r="G64" s="487"/>
      <c r="H64" s="488"/>
      <c r="I64" s="105"/>
      <c r="J64" s="204" t="s">
        <v>59</v>
      </c>
      <c r="K64" s="74"/>
      <c r="L64" s="105"/>
      <c r="M64" s="204" t="s">
        <v>59</v>
      </c>
      <c r="N64" s="74"/>
      <c r="O64" s="105"/>
      <c r="P64" s="204" t="s">
        <v>59</v>
      </c>
      <c r="Q64" s="74"/>
      <c r="R64" s="105"/>
      <c r="S64" s="204" t="s">
        <v>59</v>
      </c>
      <c r="T64" s="74"/>
    </row>
    <row r="65" spans="1:20" ht="14.25" customHeight="1" thickBot="1">
      <c r="A65" s="534"/>
      <c r="B65" s="480"/>
      <c r="C65" s="481"/>
      <c r="D65" s="482"/>
      <c r="E65" s="489" t="s">
        <v>58</v>
      </c>
      <c r="F65" s="490"/>
      <c r="G65" s="490"/>
      <c r="H65" s="491"/>
      <c r="I65" s="113"/>
      <c r="J65" s="205" t="s">
        <v>59</v>
      </c>
      <c r="K65" s="61"/>
      <c r="L65" s="113"/>
      <c r="M65" s="205" t="s">
        <v>59</v>
      </c>
      <c r="N65" s="61"/>
      <c r="O65" s="113"/>
      <c r="P65" s="205" t="s">
        <v>59</v>
      </c>
      <c r="Q65" s="61"/>
      <c r="R65" s="113"/>
      <c r="S65" s="205" t="s">
        <v>59</v>
      </c>
      <c r="T65" s="61"/>
    </row>
    <row r="66" spans="1:20" ht="14.25" customHeight="1">
      <c r="A66" s="561"/>
      <c r="B66" s="206"/>
      <c r="C66" s="207"/>
      <c r="D66" s="208"/>
      <c r="E66" s="209"/>
      <c r="F66" s="492" t="s">
        <v>60</v>
      </c>
      <c r="G66" s="492"/>
      <c r="H66" s="210"/>
      <c r="I66" s="211">
        <f>I62+V8+V7+H6</f>
        <v>1.2213999999999998</v>
      </c>
      <c r="J66" s="212" t="s">
        <v>59</v>
      </c>
      <c r="K66" s="213">
        <f>K62+W8+W7+H7</f>
        <v>0.56040000000000001</v>
      </c>
      <c r="L66" s="211">
        <f>L62+X8+X7+H6</f>
        <v>1.1853999999999998</v>
      </c>
      <c r="M66" s="212" t="s">
        <v>59</v>
      </c>
      <c r="N66" s="214">
        <f>N62+Y8+Y7+H7</f>
        <v>0.55379999999999996</v>
      </c>
      <c r="O66" s="215">
        <f>O62+Z8+Z7+H6</f>
        <v>1.1493</v>
      </c>
      <c r="P66" s="212" t="s">
        <v>59</v>
      </c>
      <c r="Q66" s="213">
        <f>Q62+AA8+AA7+H7</f>
        <v>0.54210000000000003</v>
      </c>
      <c r="R66" s="211">
        <f>R62+AB8+AB7+H6</f>
        <v>1.2193999999999998</v>
      </c>
      <c r="S66" s="212" t="s">
        <v>59</v>
      </c>
      <c r="T66" s="214">
        <f>T62+AC8+AC7+H7</f>
        <v>0.55430000000000001</v>
      </c>
    </row>
    <row r="67" spans="1:20" ht="14.25" customHeight="1">
      <c r="A67" s="561"/>
      <c r="B67" s="216"/>
      <c r="C67" s="217"/>
      <c r="D67" s="218"/>
      <c r="E67" s="219"/>
      <c r="F67" s="462" t="s">
        <v>61</v>
      </c>
      <c r="G67" s="462"/>
      <c r="H67" s="220"/>
      <c r="I67" s="221">
        <f>I63+V12+V11+H10</f>
        <v>1.3694</v>
      </c>
      <c r="J67" s="204" t="s">
        <v>59</v>
      </c>
      <c r="K67" s="221">
        <f>K63+W12+W11+H11</f>
        <v>0.61359999999999992</v>
      </c>
      <c r="L67" s="222">
        <f>L63+X12+X11+H10</f>
        <v>1.4034999999999997</v>
      </c>
      <c r="M67" s="204" t="s">
        <v>59</v>
      </c>
      <c r="N67" s="223">
        <f>N63+Y12+Y11+H11</f>
        <v>0.65749999999999997</v>
      </c>
      <c r="O67" s="221">
        <f>O63+Z12+Z11+H10</f>
        <v>1.3533999999999999</v>
      </c>
      <c r="P67" s="204" t="s">
        <v>59</v>
      </c>
      <c r="Q67" s="221">
        <f>Q63+AA12+AA11+H11</f>
        <v>0.61529999999999996</v>
      </c>
      <c r="R67" s="222">
        <f>R63+AB12+AB11+H10</f>
        <v>1.3133999999999999</v>
      </c>
      <c r="S67" s="204" t="s">
        <v>59</v>
      </c>
      <c r="T67" s="223">
        <f>T63+AC12+AC11+H11</f>
        <v>0.58850000000000002</v>
      </c>
    </row>
    <row r="68" spans="1:20" ht="14.25" customHeight="1">
      <c r="A68" s="561"/>
      <c r="B68" s="216"/>
      <c r="C68" s="217"/>
      <c r="D68" s="218"/>
      <c r="E68" s="219"/>
      <c r="F68" s="463" t="s">
        <v>62</v>
      </c>
      <c r="G68" s="463"/>
      <c r="H68" s="220"/>
      <c r="I68" s="106"/>
      <c r="J68" s="204" t="s">
        <v>59</v>
      </c>
      <c r="K68" s="106"/>
      <c r="L68" s="105"/>
      <c r="M68" s="204" t="s">
        <v>59</v>
      </c>
      <c r="N68" s="74"/>
      <c r="O68" s="106"/>
      <c r="P68" s="204" t="s">
        <v>59</v>
      </c>
      <c r="Q68" s="106"/>
      <c r="R68" s="105"/>
      <c r="S68" s="204" t="s">
        <v>59</v>
      </c>
      <c r="T68" s="74"/>
    </row>
    <row r="69" spans="1:20" ht="14.25" customHeight="1" thickBot="1">
      <c r="A69" s="561"/>
      <c r="B69" s="224"/>
      <c r="C69" s="225"/>
      <c r="D69" s="226"/>
      <c r="E69" s="227"/>
      <c r="F69" s="464" t="s">
        <v>63</v>
      </c>
      <c r="G69" s="464"/>
      <c r="H69" s="228"/>
      <c r="I69" s="225"/>
      <c r="J69" s="229" t="s">
        <v>59</v>
      </c>
      <c r="K69" s="225"/>
      <c r="L69" s="224"/>
      <c r="M69" s="229" t="s">
        <v>59</v>
      </c>
      <c r="N69" s="226"/>
      <c r="O69" s="225"/>
      <c r="P69" s="229" t="s">
        <v>59</v>
      </c>
      <c r="Q69" s="225"/>
      <c r="R69" s="224"/>
      <c r="S69" s="229" t="s">
        <v>59</v>
      </c>
      <c r="T69" s="226"/>
    </row>
    <row r="70" spans="1:20" ht="14.25" customHeight="1" thickBot="1">
      <c r="A70" s="534"/>
      <c r="B70" s="465"/>
      <c r="C70" s="466"/>
      <c r="D70" s="467"/>
      <c r="E70" s="468" t="s">
        <v>64</v>
      </c>
      <c r="F70" s="469"/>
      <c r="G70" s="469"/>
      <c r="H70" s="470"/>
      <c r="I70" s="230">
        <f>I66+I67</f>
        <v>2.5907999999999998</v>
      </c>
      <c r="J70" s="231" t="s">
        <v>59</v>
      </c>
      <c r="K70" s="232">
        <f>K66+K67</f>
        <v>1.1739999999999999</v>
      </c>
      <c r="L70" s="230">
        <f>L66+L67</f>
        <v>2.5888999999999998</v>
      </c>
      <c r="M70" s="231" t="s">
        <v>59</v>
      </c>
      <c r="N70" s="232">
        <f>N66+N67</f>
        <v>1.2113</v>
      </c>
      <c r="O70" s="230">
        <f>O66+O67</f>
        <v>2.5026999999999999</v>
      </c>
      <c r="P70" s="231" t="s">
        <v>59</v>
      </c>
      <c r="Q70" s="232">
        <f>Q66+Q67</f>
        <v>1.1574</v>
      </c>
      <c r="R70" s="230">
        <f>R66+R67</f>
        <v>2.5327999999999999</v>
      </c>
      <c r="S70" s="231" t="s">
        <v>59</v>
      </c>
      <c r="T70" s="232">
        <f>T66+T67</f>
        <v>1.1428</v>
      </c>
    </row>
    <row r="71" spans="1:20" ht="14.25" customHeight="1" thickBot="1">
      <c r="A71" s="534"/>
      <c r="B71" s="471" t="s">
        <v>65</v>
      </c>
      <c r="C71" s="565"/>
      <c r="D71" s="566"/>
      <c r="E71" s="474" t="s">
        <v>66</v>
      </c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6"/>
    </row>
    <row r="72" spans="1:20" ht="14.25" customHeight="1" thickBot="1">
      <c r="A72" s="558"/>
      <c r="B72" s="459" t="s">
        <v>67</v>
      </c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1"/>
    </row>
    <row r="74" spans="1:20" s="352" customFormat="1" ht="15">
      <c r="B74" t="s">
        <v>68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69</v>
      </c>
      <c r="Q74"/>
      <c r="R74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I74"/>
  <sheetViews>
    <sheetView topLeftCell="A40" zoomScaleNormal="100" workbookViewId="0">
      <selection activeCell="A3" sqref="A3:A72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5" s="1" customFormat="1" ht="14.25" customHeight="1">
      <c r="A1" s="559" t="s">
        <v>87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</row>
    <row r="2" spans="1:35" s="1" customFormat="1" ht="14.25" customHeight="1" thickBot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</row>
    <row r="3" spans="1:35" ht="14.25" customHeight="1" thickBot="1">
      <c r="A3" s="533" t="s">
        <v>1</v>
      </c>
      <c r="B3" s="477"/>
      <c r="C3" s="478"/>
      <c r="D3" s="479"/>
      <c r="E3" s="477" t="s">
        <v>2</v>
      </c>
      <c r="F3" s="479"/>
      <c r="G3" s="478" t="s">
        <v>3</v>
      </c>
      <c r="H3" s="479"/>
      <c r="I3" s="562" t="s">
        <v>70</v>
      </c>
      <c r="J3" s="563"/>
      <c r="K3" s="564"/>
      <c r="L3" s="562" t="s">
        <v>71</v>
      </c>
      <c r="M3" s="563"/>
      <c r="N3" s="564"/>
      <c r="O3" s="562" t="s">
        <v>72</v>
      </c>
      <c r="P3" s="563"/>
      <c r="Q3" s="564"/>
      <c r="R3" s="562" t="s">
        <v>73</v>
      </c>
      <c r="S3" s="563"/>
      <c r="T3" s="564"/>
    </row>
    <row r="4" spans="1:35" ht="14.25" customHeight="1">
      <c r="A4" s="534"/>
      <c r="B4" s="480"/>
      <c r="C4" s="481"/>
      <c r="D4" s="482"/>
      <c r="E4" s="480"/>
      <c r="F4" s="482"/>
      <c r="G4" s="481"/>
      <c r="H4" s="482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556" t="s">
        <v>11</v>
      </c>
      <c r="W4" s="557"/>
      <c r="X4" s="556" t="s">
        <v>12</v>
      </c>
      <c r="Y4" s="557"/>
      <c r="Z4" s="556" t="s">
        <v>13</v>
      </c>
      <c r="AA4" s="557"/>
      <c r="AB4" s="556" t="s">
        <v>14</v>
      </c>
      <c r="AC4" s="557"/>
    </row>
    <row r="5" spans="1:35" ht="14.25" customHeight="1" thickBot="1">
      <c r="A5" s="534"/>
      <c r="B5" s="465"/>
      <c r="C5" s="466"/>
      <c r="D5" s="467"/>
      <c r="E5" s="465"/>
      <c r="F5" s="467"/>
      <c r="G5" s="466"/>
      <c r="H5" s="467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</row>
    <row r="6" spans="1:35" ht="14.25" customHeight="1">
      <c r="A6" s="534"/>
      <c r="B6" s="533" t="s">
        <v>19</v>
      </c>
      <c r="C6" s="541" t="s">
        <v>20</v>
      </c>
      <c r="D6" s="51">
        <v>110</v>
      </c>
      <c r="E6" s="547">
        <v>7</v>
      </c>
      <c r="F6" s="548"/>
      <c r="G6" s="11" t="s">
        <v>21</v>
      </c>
      <c r="H6" s="353">
        <f>[2]АРЭС!$E$10</f>
        <v>2.9000000000000001E-2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  <c r="AE6" s="19" t="s">
        <v>24</v>
      </c>
    </row>
    <row r="7" spans="1:35" ht="14.25" customHeight="1">
      <c r="A7" s="534"/>
      <c r="B7" s="534"/>
      <c r="C7" s="542"/>
      <c r="D7" s="20">
        <v>35</v>
      </c>
      <c r="E7" s="549"/>
      <c r="F7" s="550"/>
      <c r="G7" s="73" t="s">
        <v>25</v>
      </c>
      <c r="H7" s="354">
        <f>[2]АРЭС!$L$10</f>
        <v>0.13119999999999998</v>
      </c>
      <c r="I7" s="23"/>
      <c r="J7" s="145"/>
      <c r="K7" s="146"/>
      <c r="L7" s="147"/>
      <c r="M7" s="145"/>
      <c r="N7" s="148"/>
      <c r="O7" s="23"/>
      <c r="P7" s="145"/>
      <c r="Q7" s="146"/>
      <c r="R7" s="23"/>
      <c r="S7" s="148"/>
      <c r="T7" s="146"/>
      <c r="U7" s="18" t="s">
        <v>88</v>
      </c>
      <c r="V7" s="288">
        <f>IF(I7&gt;0,ROUND(I7*$I$56*$I$58*SQRT(3)/1000,2),J7)</f>
        <v>0</v>
      </c>
      <c r="W7" s="289">
        <f>IF(K7&gt;0,K7,ROUND(V7*$M$53,2))</f>
        <v>0</v>
      </c>
      <c r="X7" s="288">
        <f>IF(L7&gt;0,ROUND(L7*$L$56*$L$58*SQRT(3)/1000,2),M7)</f>
        <v>0</v>
      </c>
      <c r="Y7" s="289">
        <f>IF(N7&gt;0,N7,ROUND(X7*$M$53,2))</f>
        <v>0</v>
      </c>
      <c r="Z7" s="288">
        <f>IF(O7&gt;0,ROUND(O7*$O$56*$O$58*SQRT(3)/1000,2),P7)</f>
        <v>0</v>
      </c>
      <c r="AA7" s="289">
        <f>IF(Q7&gt;0,Q7,ROUND(Z7*$M$53,2))</f>
        <v>0</v>
      </c>
      <c r="AB7" s="288">
        <f>IF(R7&gt;0,ROUND(R7*$R$56*$R$58*SQRT(3)/1000,2),S7)</f>
        <v>0</v>
      </c>
      <c r="AC7" s="289">
        <f>IF(T7&gt;0,T7,ROUND(AB7*$M$53,2))</f>
        <v>0</v>
      </c>
    </row>
    <row r="8" spans="1:35" ht="14.25" customHeight="1" thickBot="1">
      <c r="A8" s="534"/>
      <c r="B8" s="534"/>
      <c r="C8" s="542"/>
      <c r="D8" s="30">
        <v>6</v>
      </c>
      <c r="E8" s="578"/>
      <c r="F8" s="579"/>
      <c r="G8" s="60"/>
      <c r="H8" s="61"/>
      <c r="I8" s="237"/>
      <c r="J8" s="233">
        <v>1.357</v>
      </c>
      <c r="K8" s="290">
        <v>0.41799999999999998</v>
      </c>
      <c r="L8" s="291"/>
      <c r="M8" s="233">
        <v>1.64</v>
      </c>
      <c r="N8" s="290">
        <v>0.44500000000000001</v>
      </c>
      <c r="O8" s="292"/>
      <c r="P8" s="233">
        <v>1.881</v>
      </c>
      <c r="Q8" s="290">
        <v>0.59799999999999998</v>
      </c>
      <c r="R8" s="292"/>
      <c r="S8" s="293">
        <v>1.9870000000000001</v>
      </c>
      <c r="T8" s="233">
        <v>0.68</v>
      </c>
      <c r="U8" s="18" t="s">
        <v>89</v>
      </c>
      <c r="V8" s="288">
        <f>IF(I8&gt;0,ROUND(I8*$I$57*$K$58*SQRT(3)/1000,3),J8)</f>
        <v>1.357</v>
      </c>
      <c r="W8" s="289">
        <f>IF(K8&gt;0,K8,ROUND(V8*$F$53,3))</f>
        <v>0.41799999999999998</v>
      </c>
      <c r="X8" s="288">
        <f>IF(L8&gt;0,ROUND(L8*$L$57*$N$58*SQRT(3)/1000,3),M8)</f>
        <v>1.64</v>
      </c>
      <c r="Y8" s="289">
        <f>IF(N8&gt;0,N8,ROUND(X8*$F$53,3))</f>
        <v>0.44500000000000001</v>
      </c>
      <c r="Z8" s="288">
        <f>IF(O8&gt;0,ROUND(O8*$O$57*$Q$58*SQRT(3)/1000,3),P8)</f>
        <v>1.881</v>
      </c>
      <c r="AA8" s="289">
        <f>IF(Q8&gt;0,Q8,ROUND(Z8*$F$53,3))</f>
        <v>0.59799999999999998</v>
      </c>
      <c r="AB8" s="288">
        <f>IF(R8&gt;0,ROUND(R8*$R$57*$T$58*SQRT(3)/1000,3),S8)</f>
        <v>1.9870000000000001</v>
      </c>
      <c r="AC8" s="289">
        <f>IF(T8&gt;0,T8,ROUND(AB8*$F$53,3))</f>
        <v>0.68</v>
      </c>
    </row>
    <row r="9" spans="1:35" ht="14.25" customHeight="1" thickBot="1">
      <c r="A9" s="534"/>
      <c r="B9" s="534"/>
      <c r="C9" s="543"/>
      <c r="D9" s="42" t="s">
        <v>26</v>
      </c>
      <c r="E9" s="553"/>
      <c r="F9" s="554"/>
      <c r="G9" s="554"/>
      <c r="H9" s="555"/>
      <c r="I9" s="243"/>
      <c r="J9" s="294"/>
      <c r="K9" s="295"/>
      <c r="L9" s="296"/>
      <c r="M9" s="294"/>
      <c r="N9" s="297"/>
      <c r="O9" s="298"/>
      <c r="P9" s="294"/>
      <c r="Q9" s="295"/>
      <c r="R9" s="298"/>
      <c r="S9" s="297"/>
      <c r="T9" s="294"/>
      <c r="U9" s="49"/>
      <c r="V9" s="50"/>
      <c r="W9" s="50"/>
      <c r="X9" s="50"/>
      <c r="Y9" s="50"/>
      <c r="Z9" s="50"/>
      <c r="AA9" s="50"/>
      <c r="AB9" s="50"/>
      <c r="AC9" s="50"/>
    </row>
    <row r="10" spans="1:35" ht="14.25" customHeight="1">
      <c r="A10" s="534"/>
      <c r="B10" s="534"/>
      <c r="C10" s="541" t="s">
        <v>90</v>
      </c>
      <c r="D10" s="51">
        <v>110</v>
      </c>
      <c r="E10" s="576">
        <v>7</v>
      </c>
      <c r="F10" s="577"/>
      <c r="G10" s="11" t="s">
        <v>21</v>
      </c>
      <c r="H10" s="353">
        <f>[2]АРЭС!$E$11</f>
        <v>2.1000000000000001E-2</v>
      </c>
      <c r="I10" s="13"/>
      <c r="J10" s="299"/>
      <c r="K10" s="193"/>
      <c r="L10" s="192"/>
      <c r="M10" s="299"/>
      <c r="N10" s="300"/>
      <c r="O10" s="191"/>
      <c r="P10" s="299"/>
      <c r="Q10" s="193"/>
      <c r="R10" s="191"/>
      <c r="S10" s="300"/>
      <c r="T10" s="299"/>
    </row>
    <row r="11" spans="1:35" ht="14.25" customHeight="1">
      <c r="A11" s="534"/>
      <c r="B11" s="534"/>
      <c r="C11" s="542"/>
      <c r="D11" s="20">
        <v>35</v>
      </c>
      <c r="E11" s="549"/>
      <c r="F11" s="550"/>
      <c r="G11" s="73" t="s">
        <v>25</v>
      </c>
      <c r="H11" s="354">
        <f>[2]АРЭС!$L$11</f>
        <v>0.11199999999999999</v>
      </c>
      <c r="I11" s="23"/>
      <c r="J11" s="301"/>
      <c r="K11" s="302"/>
      <c r="L11" s="303"/>
      <c r="M11" s="301"/>
      <c r="N11" s="304"/>
      <c r="O11" s="305"/>
      <c r="P11" s="301"/>
      <c r="Q11" s="302"/>
      <c r="R11" s="305"/>
      <c r="S11" s="304"/>
      <c r="T11" s="301"/>
      <c r="U11" s="18" t="s">
        <v>88</v>
      </c>
      <c r="V11" s="288">
        <f>IF(I11&gt;0,ROUND(I11*$K$56*$I$59*SQRT(3)/1000,2),J11)</f>
        <v>0</v>
      </c>
      <c r="W11" s="289">
        <f>IF(K11&gt;0,K11,ROUND(V11*$M$54,2))</f>
        <v>0</v>
      </c>
      <c r="X11" s="288">
        <f>IF(L11&gt;0,ROUND(L11*$N$56*$L$59*SQRT(3)/1000,2),M11)</f>
        <v>0</v>
      </c>
      <c r="Y11" s="289">
        <f>IF(N11&gt;0,N11,ROUND(X11*$M$54,2))</f>
        <v>0</v>
      </c>
      <c r="Z11" s="288">
        <f>IF(O11&gt;0,ROUND(O11*$Q$56*$O$59*SQRT(3)/1000,2),P11)</f>
        <v>0</v>
      </c>
      <c r="AA11" s="289">
        <f>IF(Q11&gt;0,Q11,ROUND(Z11*$M$54,2))</f>
        <v>0</v>
      </c>
      <c r="AB11" s="288">
        <f>IF(R11&gt;0,ROUND(R11*$T$56*$R$59*SQRT(3)/1000,2),S11)</f>
        <v>0</v>
      </c>
      <c r="AC11" s="289">
        <f>IF(T11&gt;0,T11,ROUND(AB11*$M$54,2))</f>
        <v>0</v>
      </c>
    </row>
    <row r="12" spans="1:35" ht="14.25" customHeight="1" thickBot="1">
      <c r="A12" s="534"/>
      <c r="B12" s="534"/>
      <c r="C12" s="542"/>
      <c r="D12" s="30">
        <v>6</v>
      </c>
      <c r="E12" s="578"/>
      <c r="F12" s="579"/>
      <c r="G12" s="60"/>
      <c r="H12" s="61"/>
      <c r="I12" s="237"/>
      <c r="J12" s="233">
        <v>1.3540000000000001</v>
      </c>
      <c r="K12" s="290">
        <v>0.46600000000000003</v>
      </c>
      <c r="L12" s="291"/>
      <c r="M12" s="233">
        <v>1.7689999999999999</v>
      </c>
      <c r="N12" s="293">
        <v>0.502</v>
      </c>
      <c r="O12" s="292"/>
      <c r="P12" s="233">
        <v>2.6589999999999998</v>
      </c>
      <c r="Q12" s="290">
        <v>0.88900000000000001</v>
      </c>
      <c r="R12" s="292"/>
      <c r="S12" s="293">
        <v>2.597</v>
      </c>
      <c r="T12" s="233">
        <v>0.80500000000000005</v>
      </c>
      <c r="U12" s="18" t="s">
        <v>89</v>
      </c>
      <c r="V12" s="288">
        <f>IF(I12&gt;0,ROUND(I12*$K$57*$K$59*SQRT(3)/1000,3),J12)</f>
        <v>1.3540000000000001</v>
      </c>
      <c r="W12" s="289">
        <f>IF(K12&gt;0,K12,ROUND(V12*$F$54,3))</f>
        <v>0.46600000000000003</v>
      </c>
      <c r="X12" s="288">
        <f>IF(L12&gt;0,ROUND(L12*$N$57*$N$59*SQRT(3)/1000,3),M12)</f>
        <v>1.7689999999999999</v>
      </c>
      <c r="Y12" s="289">
        <f>IF(N12&gt;0,N12,ROUND(X12*$F$54,3))</f>
        <v>0.502</v>
      </c>
      <c r="Z12" s="288">
        <f>IF(O12&gt;0,ROUND(O12*$Q$57*$Q$59*SQRT(3)/1000,3),P12)</f>
        <v>2.6589999999999998</v>
      </c>
      <c r="AA12" s="289">
        <f>IF(Q12&gt;0,Q12,ROUND(Z12*$F$54,3))</f>
        <v>0.88900000000000001</v>
      </c>
      <c r="AB12" s="288">
        <f>IF(R12&gt;0,ROUND(R12*$T$57*$T$59*SQRT(3)/1000,3),S12)</f>
        <v>2.597</v>
      </c>
      <c r="AC12" s="289">
        <f>IF(T12&gt;0,T12,ROUND(AB12*$F$54,3))</f>
        <v>0.80500000000000005</v>
      </c>
      <c r="AF12" t="s">
        <v>110</v>
      </c>
      <c r="AG12" t="s">
        <v>111</v>
      </c>
      <c r="AH12" t="s">
        <v>112</v>
      </c>
      <c r="AI12" t="s">
        <v>113</v>
      </c>
    </row>
    <row r="13" spans="1:35" ht="14.25" customHeight="1" thickBot="1">
      <c r="A13" s="534"/>
      <c r="B13" s="534"/>
      <c r="C13" s="543"/>
      <c r="D13" s="42" t="s">
        <v>26</v>
      </c>
      <c r="E13" s="553"/>
      <c r="F13" s="554"/>
      <c r="G13" s="554"/>
      <c r="H13" s="555"/>
      <c r="I13" s="243"/>
      <c r="J13" s="355"/>
      <c r="K13" s="356"/>
      <c r="L13" s="357"/>
      <c r="M13" s="355"/>
      <c r="N13" s="358"/>
      <c r="O13" s="359"/>
      <c r="P13" s="355"/>
      <c r="Q13" s="356"/>
      <c r="R13" s="359"/>
      <c r="S13" s="358"/>
      <c r="T13" s="355"/>
      <c r="AE13" t="s">
        <v>114</v>
      </c>
      <c r="AF13">
        <v>81320</v>
      </c>
      <c r="AG13">
        <v>31192</v>
      </c>
      <c r="AH13">
        <f>AG13/AF13</f>
        <v>0.38357107722577471</v>
      </c>
      <c r="AI13">
        <v>0.93400000000000005</v>
      </c>
    </row>
    <row r="14" spans="1:35" ht="14.25" customHeight="1">
      <c r="A14" s="534"/>
      <c r="B14" s="534"/>
      <c r="C14" s="541" t="s">
        <v>28</v>
      </c>
      <c r="D14" s="51"/>
      <c r="E14" s="535"/>
      <c r="F14" s="538"/>
      <c r="G14" s="11" t="s">
        <v>21</v>
      </c>
      <c r="H14" s="66"/>
      <c r="I14" s="165"/>
      <c r="J14" s="306"/>
      <c r="K14" s="307"/>
      <c r="L14" s="308"/>
      <c r="M14" s="306"/>
      <c r="N14" s="309"/>
      <c r="O14" s="310"/>
      <c r="P14" s="306"/>
      <c r="Q14" s="307"/>
      <c r="R14" s="310"/>
      <c r="S14" s="309"/>
      <c r="T14" s="306"/>
      <c r="AE14" t="s">
        <v>115</v>
      </c>
      <c r="AF14">
        <v>11322</v>
      </c>
      <c r="AG14">
        <v>5105</v>
      </c>
      <c r="AH14">
        <f>AG14/AF14</f>
        <v>0.45089206853912739</v>
      </c>
      <c r="AI14">
        <v>0.91100000000000003</v>
      </c>
    </row>
    <row r="15" spans="1:35" ht="14.25" customHeight="1">
      <c r="A15" s="534"/>
      <c r="B15" s="534"/>
      <c r="C15" s="542"/>
      <c r="D15" s="20"/>
      <c r="E15" s="518"/>
      <c r="F15" s="519"/>
      <c r="G15" s="73" t="s">
        <v>25</v>
      </c>
      <c r="H15" s="74"/>
      <c r="I15" s="283"/>
      <c r="J15" s="311"/>
      <c r="K15" s="312"/>
      <c r="L15" s="313"/>
      <c r="M15" s="311"/>
      <c r="N15" s="314"/>
      <c r="O15" s="315"/>
      <c r="P15" s="311"/>
      <c r="Q15" s="312"/>
      <c r="R15" s="315"/>
      <c r="S15" s="314"/>
      <c r="T15" s="311"/>
      <c r="AI15">
        <f>SUM(AI13:AI14)</f>
        <v>1.8450000000000002</v>
      </c>
    </row>
    <row r="16" spans="1:35" ht="14.25" customHeight="1" thickBot="1">
      <c r="A16" s="534"/>
      <c r="B16" s="534"/>
      <c r="C16" s="542"/>
      <c r="D16" s="30"/>
      <c r="E16" s="526"/>
      <c r="F16" s="528"/>
      <c r="G16" s="60"/>
      <c r="H16" s="61"/>
      <c r="I16" s="284"/>
      <c r="J16" s="316"/>
      <c r="K16" s="317"/>
      <c r="L16" s="318"/>
      <c r="M16" s="319"/>
      <c r="N16" s="320"/>
      <c r="O16" s="321"/>
      <c r="P16" s="316"/>
      <c r="Q16" s="317"/>
      <c r="R16" s="321"/>
      <c r="S16" s="322"/>
      <c r="T16" s="316"/>
      <c r="AH16" s="360" t="s">
        <v>116</v>
      </c>
      <c r="AI16" s="360">
        <f>AI15/2</f>
        <v>0.9225000000000001</v>
      </c>
    </row>
    <row r="17" spans="1:20" ht="14.25" customHeight="1" thickBot="1">
      <c r="A17" s="534"/>
      <c r="B17" s="534"/>
      <c r="C17" s="543"/>
      <c r="D17" s="42" t="s">
        <v>26</v>
      </c>
      <c r="E17" s="471"/>
      <c r="F17" s="472"/>
      <c r="G17" s="472"/>
      <c r="H17" s="473"/>
      <c r="I17" s="285"/>
      <c r="J17" s="323"/>
      <c r="K17" s="324"/>
      <c r="L17" s="325"/>
      <c r="M17" s="323"/>
      <c r="N17" s="326"/>
      <c r="O17" s="327"/>
      <c r="P17" s="323"/>
      <c r="Q17" s="324"/>
      <c r="R17" s="327"/>
      <c r="S17" s="326"/>
      <c r="T17" s="323"/>
    </row>
    <row r="18" spans="1:20" ht="14.25" customHeight="1">
      <c r="A18" s="534"/>
      <c r="B18" s="534"/>
      <c r="C18" s="541" t="s">
        <v>28</v>
      </c>
      <c r="D18" s="51"/>
      <c r="E18" s="535"/>
      <c r="F18" s="538"/>
      <c r="G18" s="11" t="s">
        <v>21</v>
      </c>
      <c r="H18" s="66"/>
      <c r="I18" s="165"/>
      <c r="J18" s="306"/>
      <c r="K18" s="307"/>
      <c r="L18" s="308"/>
      <c r="M18" s="306"/>
      <c r="N18" s="309"/>
      <c r="O18" s="310"/>
      <c r="P18" s="306"/>
      <c r="Q18" s="307"/>
      <c r="R18" s="310"/>
      <c r="S18" s="309"/>
      <c r="T18" s="306"/>
    </row>
    <row r="19" spans="1:20" ht="14.25" customHeight="1">
      <c r="A19" s="534"/>
      <c r="B19" s="534"/>
      <c r="C19" s="542"/>
      <c r="D19" s="20"/>
      <c r="E19" s="518"/>
      <c r="F19" s="519"/>
      <c r="G19" s="73" t="s">
        <v>25</v>
      </c>
      <c r="H19" s="74"/>
      <c r="I19" s="283"/>
      <c r="J19" s="311"/>
      <c r="K19" s="312"/>
      <c r="L19" s="313"/>
      <c r="M19" s="311"/>
      <c r="N19" s="314"/>
      <c r="O19" s="315"/>
      <c r="P19" s="311"/>
      <c r="Q19" s="312"/>
      <c r="R19" s="315"/>
      <c r="S19" s="314"/>
      <c r="T19" s="311"/>
    </row>
    <row r="20" spans="1:20" ht="14.25" customHeight="1" thickBot="1">
      <c r="A20" s="534"/>
      <c r="B20" s="534"/>
      <c r="C20" s="542"/>
      <c r="D20" s="30"/>
      <c r="E20" s="526"/>
      <c r="F20" s="528"/>
      <c r="G20" s="60"/>
      <c r="H20" s="61"/>
      <c r="I20" s="284"/>
      <c r="J20" s="316"/>
      <c r="K20" s="317"/>
      <c r="L20" s="318"/>
      <c r="M20" s="316"/>
      <c r="N20" s="322"/>
      <c r="O20" s="321"/>
      <c r="P20" s="316"/>
      <c r="Q20" s="317"/>
      <c r="R20" s="321"/>
      <c r="S20" s="322"/>
      <c r="T20" s="316"/>
    </row>
    <row r="21" spans="1:20" ht="14.25" customHeight="1" thickBot="1">
      <c r="A21" s="534"/>
      <c r="B21" s="534"/>
      <c r="C21" s="543"/>
      <c r="D21" s="42" t="s">
        <v>26</v>
      </c>
      <c r="E21" s="471"/>
      <c r="F21" s="472"/>
      <c r="G21" s="472"/>
      <c r="H21" s="473"/>
      <c r="I21" s="285"/>
      <c r="J21" s="323"/>
      <c r="K21" s="324"/>
      <c r="L21" s="325"/>
      <c r="M21" s="323"/>
      <c r="N21" s="326"/>
      <c r="O21" s="327"/>
      <c r="P21" s="323"/>
      <c r="Q21" s="324"/>
      <c r="R21" s="327"/>
      <c r="S21" s="326"/>
      <c r="T21" s="323"/>
    </row>
    <row r="22" spans="1:20" ht="14.25" customHeight="1">
      <c r="A22" s="534"/>
      <c r="B22" s="534"/>
      <c r="C22" s="544" t="s">
        <v>29</v>
      </c>
      <c r="D22" s="96" t="s">
        <v>30</v>
      </c>
      <c r="E22" s="97"/>
      <c r="F22" s="66"/>
      <c r="G22" s="98"/>
      <c r="H22" s="66"/>
      <c r="I22" s="165"/>
      <c r="J22" s="306"/>
      <c r="K22" s="307"/>
      <c r="L22" s="308"/>
      <c r="M22" s="306"/>
      <c r="N22" s="309"/>
      <c r="O22" s="310"/>
      <c r="P22" s="306"/>
      <c r="Q22" s="307"/>
      <c r="R22" s="310"/>
      <c r="S22" s="309"/>
      <c r="T22" s="306"/>
    </row>
    <row r="23" spans="1:20" ht="14.25" customHeight="1">
      <c r="A23" s="534"/>
      <c r="B23" s="534"/>
      <c r="C23" s="545"/>
      <c r="D23" s="104" t="s">
        <v>31</v>
      </c>
      <c r="E23" s="105"/>
      <c r="F23" s="74"/>
      <c r="G23" s="106"/>
      <c r="H23" s="74"/>
      <c r="I23" s="286"/>
      <c r="J23" s="328"/>
      <c r="K23" s="329"/>
      <c r="L23" s="330"/>
      <c r="M23" s="328"/>
      <c r="N23" s="331"/>
      <c r="O23" s="332"/>
      <c r="P23" s="328"/>
      <c r="Q23" s="329"/>
      <c r="R23" s="332"/>
      <c r="S23" s="331"/>
      <c r="T23" s="328"/>
    </row>
    <row r="24" spans="1:20" ht="14.25" customHeight="1" thickBot="1">
      <c r="A24" s="534"/>
      <c r="B24" s="558"/>
      <c r="C24" s="546"/>
      <c r="D24" s="112" t="s">
        <v>32</v>
      </c>
      <c r="E24" s="113"/>
      <c r="F24" s="61"/>
      <c r="G24" s="60"/>
      <c r="H24" s="61"/>
      <c r="I24" s="122"/>
      <c r="J24" s="267">
        <f>J8+J12</f>
        <v>2.7110000000000003</v>
      </c>
      <c r="K24" s="267">
        <f>K8+K12</f>
        <v>0.88400000000000001</v>
      </c>
      <c r="L24" s="333"/>
      <c r="M24" s="267">
        <f>M8+M12</f>
        <v>3.4089999999999998</v>
      </c>
      <c r="N24" s="267">
        <f>N8+N12</f>
        <v>0.94700000000000006</v>
      </c>
      <c r="O24" s="334"/>
      <c r="P24" s="267">
        <f>P8+P12</f>
        <v>4.54</v>
      </c>
      <c r="Q24" s="267">
        <f>Q8+Q12</f>
        <v>1.4870000000000001</v>
      </c>
      <c r="R24" s="334"/>
      <c r="S24" s="335">
        <f>S8+S12</f>
        <v>4.5839999999999996</v>
      </c>
      <c r="T24" s="267">
        <f>T8+T12</f>
        <v>1.4850000000000001</v>
      </c>
    </row>
    <row r="25" spans="1:20" ht="14.25" customHeight="1">
      <c r="A25" s="534"/>
      <c r="B25" s="533" t="s">
        <v>33</v>
      </c>
      <c r="C25" s="477" t="s">
        <v>34</v>
      </c>
      <c r="D25" s="479"/>
      <c r="E25" s="535" t="s">
        <v>35</v>
      </c>
      <c r="F25" s="536"/>
      <c r="G25" s="537" t="s">
        <v>36</v>
      </c>
      <c r="H25" s="538"/>
      <c r="I25" s="2" t="s">
        <v>8</v>
      </c>
      <c r="J25" s="3" t="s">
        <v>9</v>
      </c>
      <c r="K25" s="4" t="s">
        <v>10</v>
      </c>
      <c r="L25" s="2" t="s">
        <v>8</v>
      </c>
      <c r="M25" s="3" t="s">
        <v>9</v>
      </c>
      <c r="N25" s="4" t="s">
        <v>10</v>
      </c>
      <c r="O25" s="2" t="s">
        <v>8</v>
      </c>
      <c r="P25" s="3" t="s">
        <v>9</v>
      </c>
      <c r="Q25" s="4" t="s">
        <v>10</v>
      </c>
      <c r="R25" s="2" t="s">
        <v>8</v>
      </c>
      <c r="S25" s="3" t="s">
        <v>9</v>
      </c>
      <c r="T25" s="4" t="s">
        <v>10</v>
      </c>
    </row>
    <row r="26" spans="1:20" ht="14.25" customHeight="1" thickBot="1">
      <c r="A26" s="534"/>
      <c r="B26" s="534"/>
      <c r="C26" s="465"/>
      <c r="D26" s="467"/>
      <c r="E26" s="122" t="s">
        <v>37</v>
      </c>
      <c r="F26" s="123" t="s">
        <v>38</v>
      </c>
      <c r="G26" s="123" t="s">
        <v>37</v>
      </c>
      <c r="H26" s="124" t="s">
        <v>38</v>
      </c>
      <c r="I26" s="5" t="s">
        <v>15</v>
      </c>
      <c r="J26" s="6" t="s">
        <v>16</v>
      </c>
      <c r="K26" s="7" t="s">
        <v>17</v>
      </c>
      <c r="L26" s="5" t="s">
        <v>15</v>
      </c>
      <c r="M26" s="6" t="s">
        <v>16</v>
      </c>
      <c r="N26" s="7" t="s">
        <v>17</v>
      </c>
      <c r="O26" s="5" t="s">
        <v>15</v>
      </c>
      <c r="P26" s="6" t="s">
        <v>16</v>
      </c>
      <c r="Q26" s="7" t="s">
        <v>17</v>
      </c>
      <c r="R26" s="5" t="s">
        <v>15</v>
      </c>
      <c r="S26" s="6" t="s">
        <v>16</v>
      </c>
      <c r="T26" s="7" t="s">
        <v>17</v>
      </c>
    </row>
    <row r="27" spans="1:20" ht="14.25" customHeight="1">
      <c r="A27" s="534"/>
      <c r="B27" s="534"/>
      <c r="C27" s="539" t="s">
        <v>91</v>
      </c>
      <c r="D27" s="540"/>
      <c r="E27" s="336"/>
      <c r="F27" s="176"/>
      <c r="G27" s="176"/>
      <c r="H27" s="337"/>
      <c r="I27" s="338"/>
      <c r="J27" s="339">
        <v>0</v>
      </c>
      <c r="K27" s="340"/>
      <c r="L27" s="341"/>
      <c r="M27" s="339">
        <v>0</v>
      </c>
      <c r="N27" s="342"/>
      <c r="O27" s="338"/>
      <c r="P27" s="339">
        <v>0</v>
      </c>
      <c r="Q27" s="340"/>
      <c r="R27" s="338"/>
      <c r="S27" s="342">
        <v>0</v>
      </c>
      <c r="T27" s="340"/>
    </row>
    <row r="28" spans="1:20" s="149" customFormat="1" ht="14.25" customHeight="1">
      <c r="A28" s="534"/>
      <c r="B28" s="534"/>
      <c r="C28" s="529" t="s">
        <v>92</v>
      </c>
      <c r="D28" s="530"/>
      <c r="E28" s="150"/>
      <c r="F28" s="151"/>
      <c r="G28" s="151"/>
      <c r="H28" s="152"/>
      <c r="I28" s="23"/>
      <c r="J28" s="145">
        <v>0</v>
      </c>
      <c r="K28" s="146"/>
      <c r="L28" s="147"/>
      <c r="M28" s="145">
        <v>0</v>
      </c>
      <c r="N28" s="148"/>
      <c r="O28" s="23"/>
      <c r="P28" s="145">
        <v>0</v>
      </c>
      <c r="Q28" s="146"/>
      <c r="R28" s="23"/>
      <c r="S28" s="148">
        <v>0</v>
      </c>
      <c r="T28" s="146"/>
    </row>
    <row r="29" spans="1:20" s="149" customFormat="1" ht="14.25" customHeight="1">
      <c r="A29" s="534"/>
      <c r="B29" s="534"/>
      <c r="C29" s="529" t="s">
        <v>93</v>
      </c>
      <c r="D29" s="530"/>
      <c r="E29" s="136">
        <v>49.1</v>
      </c>
      <c r="F29" s="137">
        <v>15</v>
      </c>
      <c r="G29" s="137"/>
      <c r="H29" s="138"/>
      <c r="I29" s="23"/>
      <c r="J29" s="145">
        <v>0</v>
      </c>
      <c r="K29" s="146"/>
      <c r="L29" s="147"/>
      <c r="M29" s="145">
        <v>0</v>
      </c>
      <c r="N29" s="148"/>
      <c r="O29" s="23"/>
      <c r="P29" s="145">
        <v>0</v>
      </c>
      <c r="Q29" s="146"/>
      <c r="R29" s="23"/>
      <c r="S29" s="148">
        <v>0</v>
      </c>
      <c r="T29" s="146"/>
    </row>
    <row r="30" spans="1:20" s="149" customFormat="1" ht="14.25" customHeight="1">
      <c r="A30" s="534"/>
      <c r="B30" s="534"/>
      <c r="C30" s="529" t="s">
        <v>94</v>
      </c>
      <c r="D30" s="530"/>
      <c r="E30" s="136">
        <v>49.1</v>
      </c>
      <c r="F30" s="137">
        <v>15</v>
      </c>
      <c r="G30" s="137"/>
      <c r="H30" s="138"/>
      <c r="I30" s="23"/>
      <c r="J30" s="361">
        <v>0</v>
      </c>
      <c r="K30" s="146"/>
      <c r="L30" s="147"/>
      <c r="M30" s="145">
        <v>0</v>
      </c>
      <c r="N30" s="148"/>
      <c r="O30" s="23"/>
      <c r="P30" s="145">
        <v>0</v>
      </c>
      <c r="Q30" s="146"/>
      <c r="R30" s="23"/>
      <c r="S30" s="148">
        <v>0</v>
      </c>
      <c r="T30" s="146"/>
    </row>
    <row r="31" spans="1:20" s="149" customFormat="1" ht="14.25" customHeight="1">
      <c r="A31" s="534"/>
      <c r="B31" s="534"/>
      <c r="C31" s="529" t="s">
        <v>95</v>
      </c>
      <c r="D31" s="530"/>
      <c r="E31" s="136">
        <v>49.1</v>
      </c>
      <c r="F31" s="137">
        <v>15</v>
      </c>
      <c r="G31" s="137"/>
      <c r="H31" s="138"/>
      <c r="I31" s="23"/>
      <c r="J31" s="145">
        <v>8.5999999999999993E-2</v>
      </c>
      <c r="K31" s="146"/>
      <c r="L31" s="145"/>
      <c r="M31" s="145">
        <v>8.6999999999999994E-2</v>
      </c>
      <c r="N31" s="148"/>
      <c r="O31" s="23"/>
      <c r="P31" s="145">
        <v>0.105</v>
      </c>
      <c r="Q31" s="146"/>
      <c r="R31" s="23"/>
      <c r="S31" s="148">
        <v>0.17899999999999999</v>
      </c>
      <c r="T31" s="146"/>
    </row>
    <row r="32" spans="1:20" s="149" customFormat="1" ht="14.25" customHeight="1">
      <c r="A32" s="534"/>
      <c r="B32" s="534"/>
      <c r="C32" s="529" t="s">
        <v>96</v>
      </c>
      <c r="D32" s="530"/>
      <c r="E32" s="136"/>
      <c r="F32" s="137"/>
      <c r="G32" s="137"/>
      <c r="H32" s="138"/>
      <c r="I32" s="23"/>
      <c r="J32" s="145">
        <v>6.8000000000000005E-2</v>
      </c>
      <c r="K32" s="146"/>
      <c r="L32" s="147"/>
      <c r="M32" s="145">
        <v>6.7000000000000004E-2</v>
      </c>
      <c r="N32" s="148"/>
      <c r="O32" s="23"/>
      <c r="P32" s="145">
        <v>6.8000000000000005E-2</v>
      </c>
      <c r="Q32" s="146"/>
      <c r="R32" s="23"/>
      <c r="S32" s="148">
        <v>0.14699999999999999</v>
      </c>
      <c r="T32" s="146"/>
    </row>
    <row r="33" spans="1:20" s="149" customFormat="1" ht="14.25" customHeight="1">
      <c r="A33" s="534"/>
      <c r="B33" s="534"/>
      <c r="C33" s="529" t="s">
        <v>97</v>
      </c>
      <c r="D33" s="530"/>
      <c r="E33" s="136"/>
      <c r="F33" s="137"/>
      <c r="G33" s="137"/>
      <c r="H33" s="138"/>
      <c r="I33" s="23"/>
      <c r="J33" s="145">
        <v>0</v>
      </c>
      <c r="K33" s="146"/>
      <c r="L33" s="147"/>
      <c r="M33" s="145">
        <v>0</v>
      </c>
      <c r="N33" s="148"/>
      <c r="O33" s="23"/>
      <c r="P33" s="145">
        <v>0</v>
      </c>
      <c r="Q33" s="146"/>
      <c r="R33" s="23"/>
      <c r="S33" s="148">
        <v>0</v>
      </c>
      <c r="T33" s="146"/>
    </row>
    <row r="34" spans="1:20" s="149" customFormat="1" ht="14.25" customHeight="1">
      <c r="A34" s="534"/>
      <c r="B34" s="534"/>
      <c r="C34" s="529" t="s">
        <v>98</v>
      </c>
      <c r="D34" s="530"/>
      <c r="E34" s="136">
        <v>49.1</v>
      </c>
      <c r="F34" s="137">
        <v>15</v>
      </c>
      <c r="G34" s="137"/>
      <c r="H34" s="138"/>
      <c r="I34" s="23"/>
      <c r="J34" s="145">
        <v>0</v>
      </c>
      <c r="K34" s="146"/>
      <c r="L34" s="147"/>
      <c r="M34" s="145">
        <v>0</v>
      </c>
      <c r="N34" s="148"/>
      <c r="O34" s="23"/>
      <c r="P34" s="145">
        <v>0</v>
      </c>
      <c r="Q34" s="146"/>
      <c r="R34" s="23"/>
      <c r="S34" s="148">
        <v>0</v>
      </c>
      <c r="T34" s="146"/>
    </row>
    <row r="35" spans="1:20" s="149" customFormat="1" ht="14.25" customHeight="1">
      <c r="A35" s="534"/>
      <c r="B35" s="534"/>
      <c r="C35" s="529" t="s">
        <v>99</v>
      </c>
      <c r="D35" s="530"/>
      <c r="E35" s="136"/>
      <c r="F35" s="137"/>
      <c r="G35" s="137"/>
      <c r="H35" s="138"/>
      <c r="I35" s="23"/>
      <c r="J35" s="301">
        <v>0.73799999999999999</v>
      </c>
      <c r="K35" s="301"/>
      <c r="L35" s="301"/>
      <c r="M35" s="301">
        <v>0.89300000000000002</v>
      </c>
      <c r="N35" s="301"/>
      <c r="O35" s="301"/>
      <c r="P35" s="301">
        <v>1.216</v>
      </c>
      <c r="Q35" s="301"/>
      <c r="R35" s="301"/>
      <c r="S35" s="301">
        <v>1.5349999999999999</v>
      </c>
      <c r="T35" s="146"/>
    </row>
    <row r="36" spans="1:20" s="149" customFormat="1" ht="14.25" customHeight="1">
      <c r="A36" s="534"/>
      <c r="B36" s="534"/>
      <c r="C36" s="529" t="s">
        <v>100</v>
      </c>
      <c r="D36" s="575"/>
      <c r="E36" s="136">
        <v>49.1</v>
      </c>
      <c r="F36" s="137">
        <v>15</v>
      </c>
      <c r="G36" s="137"/>
      <c r="H36" s="138"/>
      <c r="I36" s="23"/>
      <c r="J36" s="145">
        <v>2E-3</v>
      </c>
      <c r="K36" s="146"/>
      <c r="L36" s="147"/>
      <c r="M36" s="145">
        <v>2E-3</v>
      </c>
      <c r="N36" s="148"/>
      <c r="O36" s="23"/>
      <c r="P36" s="145">
        <v>2E-3</v>
      </c>
      <c r="Q36" s="146"/>
      <c r="R36" s="23"/>
      <c r="S36" s="148">
        <v>2E-3</v>
      </c>
      <c r="T36" s="146"/>
    </row>
    <row r="37" spans="1:20" s="149" customFormat="1" ht="14.25" customHeight="1">
      <c r="A37" s="534"/>
      <c r="B37" s="534"/>
      <c r="C37" s="529" t="s">
        <v>101</v>
      </c>
      <c r="D37" s="530"/>
      <c r="E37" s="136">
        <v>49.1</v>
      </c>
      <c r="F37" s="137">
        <v>15</v>
      </c>
      <c r="G37" s="137"/>
      <c r="H37" s="138"/>
      <c r="I37" s="23"/>
      <c r="J37" s="145">
        <v>0</v>
      </c>
      <c r="K37" s="146"/>
      <c r="L37" s="147"/>
      <c r="M37" s="145">
        <v>0</v>
      </c>
      <c r="N37" s="148"/>
      <c r="O37" s="23"/>
      <c r="P37" s="145">
        <v>0.125</v>
      </c>
      <c r="Q37" s="146"/>
      <c r="R37" s="23"/>
      <c r="S37" s="148">
        <v>0.48499999999999999</v>
      </c>
      <c r="T37" s="146"/>
    </row>
    <row r="38" spans="1:20" s="149" customFormat="1" ht="14.25" customHeight="1">
      <c r="A38" s="534"/>
      <c r="B38" s="534"/>
      <c r="C38" s="529" t="s">
        <v>102</v>
      </c>
      <c r="D38" s="530"/>
      <c r="E38" s="136"/>
      <c r="F38" s="137"/>
      <c r="G38" s="137"/>
      <c r="H38" s="138"/>
      <c r="I38" s="23"/>
      <c r="J38" s="301">
        <v>0.35899999999999999</v>
      </c>
      <c r="K38" s="301"/>
      <c r="L38" s="301"/>
      <c r="M38" s="301">
        <v>0.34899999999999998</v>
      </c>
      <c r="N38" s="301"/>
      <c r="O38" s="301"/>
      <c r="P38" s="301">
        <v>0.69799999999999995</v>
      </c>
      <c r="Q38" s="301"/>
      <c r="R38" s="301"/>
      <c r="S38" s="301">
        <v>0.86499999999999999</v>
      </c>
      <c r="T38" s="146"/>
    </row>
    <row r="39" spans="1:20" s="149" customFormat="1" ht="14.25" customHeight="1">
      <c r="A39" s="534"/>
      <c r="B39" s="534"/>
      <c r="C39" s="529" t="s">
        <v>103</v>
      </c>
      <c r="D39" s="575"/>
      <c r="E39" s="136">
        <v>49.1</v>
      </c>
      <c r="F39" s="137">
        <v>15</v>
      </c>
      <c r="G39" s="137"/>
      <c r="H39" s="138"/>
      <c r="I39" s="23"/>
      <c r="J39" s="145">
        <v>3.6999999999999998E-2</v>
      </c>
      <c r="K39" s="146"/>
      <c r="L39" s="147"/>
      <c r="M39" s="145">
        <v>3.6999999999999998E-2</v>
      </c>
      <c r="N39" s="148"/>
      <c r="O39" s="23"/>
      <c r="P39" s="145">
        <v>3.6999999999999998E-2</v>
      </c>
      <c r="Q39" s="146"/>
      <c r="R39" s="23"/>
      <c r="S39" s="148">
        <v>3.6999999999999998E-2</v>
      </c>
      <c r="T39" s="146"/>
    </row>
    <row r="40" spans="1:20" s="149" customFormat="1" ht="14.25" customHeight="1">
      <c r="A40" s="534"/>
      <c r="B40" s="534"/>
      <c r="C40" s="529" t="s">
        <v>104</v>
      </c>
      <c r="D40" s="530"/>
      <c r="E40" s="147"/>
      <c r="F40" s="137"/>
      <c r="G40" s="137"/>
      <c r="H40" s="138"/>
      <c r="I40" s="23"/>
      <c r="J40" s="145">
        <v>0.17699999999999999</v>
      </c>
      <c r="K40" s="146"/>
      <c r="L40" s="147"/>
      <c r="M40" s="145">
        <v>0.17699999999999999</v>
      </c>
      <c r="N40" s="148"/>
      <c r="O40" s="23"/>
      <c r="P40" s="145">
        <v>0.17799999999999999</v>
      </c>
      <c r="Q40" s="146"/>
      <c r="R40" s="23"/>
      <c r="S40" s="148">
        <v>0.34</v>
      </c>
      <c r="T40" s="146"/>
    </row>
    <row r="41" spans="1:20" s="149" customFormat="1" ht="14.25" customHeight="1">
      <c r="A41" s="534"/>
      <c r="B41" s="534"/>
      <c r="C41" s="571" t="s">
        <v>105</v>
      </c>
      <c r="D41" s="572"/>
      <c r="E41" s="136">
        <v>49.1</v>
      </c>
      <c r="F41" s="137">
        <v>15</v>
      </c>
      <c r="G41" s="137"/>
      <c r="H41" s="138"/>
      <c r="I41" s="23"/>
      <c r="J41" s="145">
        <v>4.9000000000000002E-2</v>
      </c>
      <c r="K41" s="146"/>
      <c r="L41" s="147"/>
      <c r="M41" s="145">
        <v>4.9000000000000002E-2</v>
      </c>
      <c r="N41" s="148"/>
      <c r="O41" s="23"/>
      <c r="P41" s="145">
        <v>9.1999999999999998E-2</v>
      </c>
      <c r="Q41" s="146"/>
      <c r="R41" s="23"/>
      <c r="S41" s="148">
        <v>0.11799999999999999</v>
      </c>
      <c r="T41" s="146"/>
    </row>
    <row r="42" spans="1:20" s="149" customFormat="1" ht="14.25" customHeight="1">
      <c r="A42" s="534"/>
      <c r="B42" s="534"/>
      <c r="C42" s="529" t="s">
        <v>106</v>
      </c>
      <c r="D42" s="530"/>
      <c r="E42" s="136"/>
      <c r="F42" s="137"/>
      <c r="G42" s="137"/>
      <c r="H42" s="138"/>
      <c r="I42" s="23"/>
      <c r="J42" s="145">
        <v>0.17699999999999999</v>
      </c>
      <c r="K42" s="146"/>
      <c r="L42" s="147"/>
      <c r="M42" s="145">
        <v>0.185</v>
      </c>
      <c r="N42" s="148"/>
      <c r="O42" s="23"/>
      <c r="P42" s="145">
        <v>0.22800000000000001</v>
      </c>
      <c r="Q42" s="146"/>
      <c r="R42" s="23"/>
      <c r="S42" s="148">
        <v>0.32</v>
      </c>
      <c r="T42" s="146"/>
    </row>
    <row r="43" spans="1:20" s="149" customFormat="1" ht="14.25" customHeight="1">
      <c r="A43" s="534"/>
      <c r="B43" s="534"/>
      <c r="C43" s="529" t="s">
        <v>107</v>
      </c>
      <c r="D43" s="530"/>
      <c r="E43" s="136">
        <v>49.1</v>
      </c>
      <c r="F43" s="137">
        <v>15</v>
      </c>
      <c r="G43" s="137"/>
      <c r="H43" s="138"/>
      <c r="I43" s="23"/>
      <c r="J43" s="145">
        <v>0</v>
      </c>
      <c r="K43" s="146"/>
      <c r="L43" s="147"/>
      <c r="M43" s="145">
        <v>0</v>
      </c>
      <c r="N43" s="148"/>
      <c r="O43" s="23"/>
      <c r="P43" s="145">
        <v>0</v>
      </c>
      <c r="Q43" s="146"/>
      <c r="R43" s="23"/>
      <c r="S43" s="148">
        <v>0.12</v>
      </c>
      <c r="T43" s="146"/>
    </row>
    <row r="44" spans="1:20" s="149" customFormat="1" ht="14.25" customHeight="1">
      <c r="A44" s="534"/>
      <c r="B44" s="534"/>
      <c r="C44" s="529" t="s">
        <v>108</v>
      </c>
      <c r="D44" s="530"/>
      <c r="E44" s="136">
        <v>49.1</v>
      </c>
      <c r="F44" s="137">
        <v>15</v>
      </c>
      <c r="G44" s="137"/>
      <c r="H44" s="138"/>
      <c r="I44" s="23"/>
      <c r="J44" s="145">
        <v>0.12</v>
      </c>
      <c r="K44" s="146"/>
      <c r="L44" s="147"/>
      <c r="M44" s="145">
        <v>0.11600000000000001</v>
      </c>
      <c r="N44" s="148"/>
      <c r="O44" s="23"/>
      <c r="P44" s="145">
        <v>0.113</v>
      </c>
      <c r="Q44" s="146"/>
      <c r="R44" s="23"/>
      <c r="S44" s="148">
        <v>0.222</v>
      </c>
      <c r="T44" s="146"/>
    </row>
    <row r="45" spans="1:20" ht="14.25" customHeight="1">
      <c r="A45" s="534"/>
      <c r="B45" s="534"/>
      <c r="C45" s="518"/>
      <c r="D45" s="519"/>
      <c r="E45" s="150"/>
      <c r="F45" s="151"/>
      <c r="G45" s="151"/>
      <c r="H45" s="152"/>
      <c r="I45" s="153"/>
      <c r="J45" s="362"/>
      <c r="K45" s="363"/>
      <c r="L45" s="364"/>
      <c r="M45" s="362"/>
      <c r="N45" s="365"/>
      <c r="O45" s="366"/>
      <c r="P45" s="362"/>
      <c r="Q45" s="363"/>
      <c r="R45" s="366"/>
      <c r="S45" s="365"/>
      <c r="T45" s="155"/>
    </row>
    <row r="46" spans="1:20" ht="14.25" customHeight="1">
      <c r="A46" s="534"/>
      <c r="B46" s="534"/>
      <c r="C46" s="571"/>
      <c r="D46" s="572"/>
      <c r="E46" s="150"/>
      <c r="F46" s="151"/>
      <c r="G46" s="151"/>
      <c r="H46" s="152"/>
      <c r="I46" s="153"/>
      <c r="J46" s="362"/>
      <c r="K46" s="363"/>
      <c r="L46" s="364"/>
      <c r="M46" s="362"/>
      <c r="N46" s="365"/>
      <c r="O46" s="366"/>
      <c r="P46" s="362"/>
      <c r="Q46" s="363"/>
      <c r="R46" s="366"/>
      <c r="S46" s="365"/>
      <c r="T46" s="155"/>
    </row>
    <row r="47" spans="1:20" ht="14.25" customHeight="1">
      <c r="A47" s="534"/>
      <c r="B47" s="534"/>
      <c r="C47" s="529"/>
      <c r="D47" s="530"/>
      <c r="E47" s="150"/>
      <c r="F47" s="151"/>
      <c r="G47" s="151"/>
      <c r="H47" s="152"/>
      <c r="I47" s="153"/>
      <c r="J47" s="154"/>
      <c r="K47" s="155"/>
      <c r="L47" s="156"/>
      <c r="M47" s="154"/>
      <c r="N47" s="157"/>
      <c r="O47" s="153"/>
      <c r="P47" s="154"/>
      <c r="Q47" s="155"/>
      <c r="R47" s="153"/>
      <c r="S47" s="157"/>
      <c r="T47" s="155"/>
    </row>
    <row r="48" spans="1:20" ht="14.25" customHeight="1">
      <c r="A48" s="534"/>
      <c r="B48" s="534"/>
      <c r="C48" s="573"/>
      <c r="D48" s="574"/>
      <c r="E48" s="150"/>
      <c r="F48" s="151"/>
      <c r="G48" s="151"/>
      <c r="H48" s="152"/>
      <c r="I48" s="153"/>
      <c r="J48" s="154"/>
      <c r="K48" s="155"/>
      <c r="L48" s="156"/>
      <c r="M48" s="154"/>
      <c r="N48" s="157"/>
      <c r="O48" s="153"/>
      <c r="P48" s="154"/>
      <c r="Q48" s="155"/>
      <c r="R48" s="153"/>
      <c r="S48" s="157"/>
      <c r="T48" s="155"/>
    </row>
    <row r="49" spans="1:23" ht="14.25" customHeight="1">
      <c r="A49" s="534"/>
      <c r="B49" s="534"/>
      <c r="C49" s="529"/>
      <c r="D49" s="530"/>
      <c r="E49" s="150"/>
      <c r="F49" s="151"/>
      <c r="G49" s="151"/>
      <c r="H49" s="152"/>
      <c r="I49" s="153"/>
      <c r="J49" s="154"/>
      <c r="K49" s="155"/>
      <c r="L49" s="156"/>
      <c r="M49" s="154"/>
      <c r="N49" s="157"/>
      <c r="O49" s="153"/>
      <c r="P49" s="154"/>
      <c r="Q49" s="155"/>
      <c r="R49" s="153"/>
      <c r="S49" s="157"/>
      <c r="T49" s="155"/>
    </row>
    <row r="50" spans="1:23" ht="14.25" customHeight="1">
      <c r="A50" s="534"/>
      <c r="B50" s="534"/>
      <c r="C50" s="529"/>
      <c r="D50" s="530"/>
      <c r="E50" s="150"/>
      <c r="F50" s="151"/>
      <c r="G50" s="151"/>
      <c r="H50" s="152"/>
      <c r="I50" s="153"/>
      <c r="J50" s="154"/>
      <c r="K50" s="155"/>
      <c r="L50" s="156"/>
      <c r="M50" s="154"/>
      <c r="N50" s="157"/>
      <c r="O50" s="153"/>
      <c r="P50" s="154"/>
      <c r="Q50" s="155"/>
      <c r="R50" s="153"/>
      <c r="S50" s="157"/>
      <c r="T50" s="155"/>
    </row>
    <row r="51" spans="1:23" ht="14.25" customHeight="1">
      <c r="A51" s="534"/>
      <c r="B51" s="534"/>
      <c r="C51" s="529"/>
      <c r="D51" s="530"/>
      <c r="E51" s="150"/>
      <c r="F51" s="151"/>
      <c r="G51" s="151"/>
      <c r="H51" s="152"/>
      <c r="I51" s="153"/>
      <c r="J51" s="154"/>
      <c r="K51" s="155"/>
      <c r="L51" s="156"/>
      <c r="M51" s="154"/>
      <c r="N51" s="157"/>
      <c r="O51" s="153"/>
      <c r="P51" s="154"/>
      <c r="Q51" s="155"/>
      <c r="R51" s="153"/>
      <c r="S51" s="157"/>
      <c r="T51" s="155"/>
    </row>
    <row r="52" spans="1:23" ht="14.25" customHeight="1" thickBot="1">
      <c r="A52" s="534"/>
      <c r="B52" s="534"/>
      <c r="C52" s="518"/>
      <c r="D52" s="519"/>
      <c r="E52" s="343"/>
      <c r="F52" s="344"/>
      <c r="G52" s="123"/>
      <c r="H52" s="158"/>
      <c r="I52" s="159"/>
      <c r="J52" s="160"/>
      <c r="K52" s="161"/>
      <c r="L52" s="162"/>
      <c r="M52" s="160"/>
      <c r="N52" s="163"/>
      <c r="O52" s="159"/>
      <c r="P52" s="160"/>
      <c r="Q52" s="161"/>
      <c r="R52" s="159"/>
      <c r="S52" s="163"/>
      <c r="T52" s="161"/>
    </row>
    <row r="53" spans="1:23" ht="14.25" customHeight="1">
      <c r="A53" s="561"/>
      <c r="B53" s="164"/>
      <c r="C53" s="183"/>
      <c r="D53" s="345"/>
      <c r="E53" s="165" t="s">
        <v>50</v>
      </c>
      <c r="F53" s="346">
        <f>IF(K58&gt;0,SQRT((1-K58^2)/K58^2),)</f>
        <v>0</v>
      </c>
      <c r="G53" s="167"/>
      <c r="H53" s="168"/>
      <c r="I53" s="164"/>
      <c r="J53" s="166"/>
      <c r="K53" s="169"/>
      <c r="L53" s="165" t="s">
        <v>50</v>
      </c>
      <c r="M53" s="166">
        <f>IF(I58&gt;0,SQRT((1-I58^2)/I58^2),)</f>
        <v>0</v>
      </c>
      <c r="N53" s="170"/>
      <c r="O53" s="165"/>
      <c r="P53" s="166"/>
      <c r="Q53" s="169"/>
      <c r="R53" s="165"/>
      <c r="S53" s="170"/>
      <c r="T53" s="169"/>
    </row>
    <row r="54" spans="1:23" ht="14.25" customHeight="1" thickBot="1">
      <c r="A54" s="561"/>
      <c r="B54" s="171"/>
      <c r="C54" s="347"/>
      <c r="D54" s="348"/>
      <c r="E54" s="122" t="s">
        <v>50</v>
      </c>
      <c r="F54" s="123">
        <f>IF(K59&gt;0,SQRT((1-K59^2)/K59^2),)</f>
        <v>0</v>
      </c>
      <c r="G54" s="174"/>
      <c r="H54" s="175"/>
      <c r="I54" s="171"/>
      <c r="J54" s="123"/>
      <c r="K54" s="158"/>
      <c r="L54" s="122" t="s">
        <v>50</v>
      </c>
      <c r="M54" s="349">
        <f>IF(I59&gt;0,SQRT((1-I59^2)/I59^2),)</f>
        <v>0</v>
      </c>
      <c r="N54" s="124"/>
      <c r="O54" s="122"/>
      <c r="P54" s="123"/>
      <c r="Q54" s="158"/>
      <c r="R54" s="122"/>
      <c r="S54" s="124"/>
      <c r="T54" s="158"/>
      <c r="V54" s="177"/>
    </row>
    <row r="55" spans="1:23" ht="14.25" customHeight="1">
      <c r="A55" s="534"/>
      <c r="B55" s="480" t="s">
        <v>51</v>
      </c>
      <c r="C55" s="520"/>
      <c r="D55" s="178" t="s">
        <v>30</v>
      </c>
      <c r="E55" s="522"/>
      <c r="F55" s="523"/>
      <c r="G55" s="523"/>
      <c r="H55" s="524"/>
      <c r="I55" s="13"/>
      <c r="J55" s="14" t="s">
        <v>52</v>
      </c>
      <c r="K55" s="15"/>
      <c r="L55" s="16"/>
      <c r="M55" s="14" t="s">
        <v>52</v>
      </c>
      <c r="N55" s="17"/>
      <c r="O55" s="13"/>
      <c r="P55" s="14" t="s">
        <v>52</v>
      </c>
      <c r="Q55" s="15"/>
      <c r="R55" s="13"/>
      <c r="S55" s="17" t="s">
        <v>52</v>
      </c>
      <c r="T55" s="15"/>
    </row>
    <row r="56" spans="1:23" ht="14.25" customHeight="1">
      <c r="A56" s="534"/>
      <c r="B56" s="480"/>
      <c r="C56" s="520"/>
      <c r="D56" s="184" t="s">
        <v>31</v>
      </c>
      <c r="E56" s="518"/>
      <c r="F56" s="525"/>
      <c r="G56" s="525"/>
      <c r="H56" s="519"/>
      <c r="I56" s="23"/>
      <c r="J56" s="145">
        <v>35</v>
      </c>
      <c r="K56" s="146"/>
      <c r="L56" s="147"/>
      <c r="M56" s="145">
        <v>35</v>
      </c>
      <c r="N56" s="148"/>
      <c r="O56" s="23"/>
      <c r="P56" s="145">
        <v>35</v>
      </c>
      <c r="Q56" s="146"/>
      <c r="R56" s="23"/>
      <c r="S56" s="148">
        <v>35</v>
      </c>
      <c r="T56" s="146"/>
    </row>
    <row r="57" spans="1:23" ht="14.25" customHeight="1" thickBot="1">
      <c r="A57" s="534"/>
      <c r="B57" s="465"/>
      <c r="C57" s="521"/>
      <c r="D57" s="158" t="s">
        <v>32</v>
      </c>
      <c r="E57" s="526"/>
      <c r="F57" s="527"/>
      <c r="G57" s="527"/>
      <c r="H57" s="528"/>
      <c r="I57" s="185"/>
      <c r="J57" s="186" t="s">
        <v>109</v>
      </c>
      <c r="K57" s="189"/>
      <c r="L57" s="350"/>
      <c r="M57" s="186" t="s">
        <v>109</v>
      </c>
      <c r="N57" s="351"/>
      <c r="O57" s="190"/>
      <c r="P57" s="186" t="s">
        <v>109</v>
      </c>
      <c r="Q57" s="189"/>
      <c r="R57" s="190"/>
      <c r="S57" s="186" t="s">
        <v>109</v>
      </c>
      <c r="T57" s="187"/>
    </row>
    <row r="58" spans="1:23" ht="14.25" customHeight="1" thickBot="1">
      <c r="A58" s="534"/>
      <c r="B58" s="503" t="s">
        <v>54</v>
      </c>
      <c r="C58" s="504"/>
      <c r="D58" s="505"/>
      <c r="E58" s="512" t="s">
        <v>55</v>
      </c>
      <c r="F58" s="513"/>
      <c r="G58" s="513"/>
      <c r="H58" s="568"/>
      <c r="I58" s="191"/>
      <c r="J58" s="192"/>
      <c r="K58" s="193"/>
      <c r="L58" s="191"/>
      <c r="M58" s="192"/>
      <c r="N58" s="193"/>
      <c r="O58" s="191"/>
      <c r="P58" s="192"/>
      <c r="Q58" s="193"/>
      <c r="R58" s="191"/>
      <c r="S58" s="192"/>
      <c r="T58" s="193"/>
    </row>
    <row r="59" spans="1:23" ht="14.25" customHeight="1">
      <c r="A59" s="534"/>
      <c r="B59" s="506"/>
      <c r="C59" s="507"/>
      <c r="D59" s="508"/>
      <c r="E59" s="514" t="s">
        <v>56</v>
      </c>
      <c r="F59" s="515"/>
      <c r="G59" s="515"/>
      <c r="H59" s="569"/>
      <c r="I59" s="194"/>
      <c r="J59" s="192"/>
      <c r="K59" s="196"/>
      <c r="L59" s="194"/>
      <c r="M59" s="192"/>
      <c r="N59" s="196"/>
      <c r="O59" s="194"/>
      <c r="P59" s="192"/>
      <c r="Q59" s="196"/>
      <c r="R59" s="194"/>
      <c r="S59" s="192"/>
      <c r="T59" s="196"/>
    </row>
    <row r="60" spans="1:23" ht="14.25" customHeight="1">
      <c r="A60" s="534"/>
      <c r="B60" s="506"/>
      <c r="C60" s="507"/>
      <c r="D60" s="508"/>
      <c r="E60" s="516" t="s">
        <v>28</v>
      </c>
      <c r="F60" s="517"/>
      <c r="G60" s="517"/>
      <c r="H60" s="570"/>
      <c r="I60" s="518"/>
      <c r="J60" s="525"/>
      <c r="K60" s="523"/>
      <c r="L60" s="518"/>
      <c r="M60" s="525"/>
      <c r="N60" s="519"/>
      <c r="O60" s="518"/>
      <c r="P60" s="525"/>
      <c r="Q60" s="519"/>
      <c r="R60" s="518"/>
      <c r="S60" s="525"/>
      <c r="T60" s="519"/>
    </row>
    <row r="61" spans="1:23" ht="14.25" customHeight="1" thickBot="1">
      <c r="A61" s="534"/>
      <c r="B61" s="509"/>
      <c r="C61" s="510"/>
      <c r="D61" s="511"/>
      <c r="E61" s="497" t="s">
        <v>28</v>
      </c>
      <c r="F61" s="498"/>
      <c r="G61" s="498"/>
      <c r="H61" s="567"/>
      <c r="I61" s="526"/>
      <c r="J61" s="527"/>
      <c r="K61" s="527"/>
      <c r="L61" s="526"/>
      <c r="M61" s="527"/>
      <c r="N61" s="528"/>
      <c r="O61" s="526"/>
      <c r="P61" s="527"/>
      <c r="Q61" s="528"/>
      <c r="R61" s="526"/>
      <c r="S61" s="527"/>
      <c r="T61" s="528"/>
      <c r="W61" s="197"/>
    </row>
    <row r="62" spans="1:23" ht="14.25" customHeight="1">
      <c r="A62" s="534"/>
      <c r="B62" s="477" t="s">
        <v>57</v>
      </c>
      <c r="C62" s="478"/>
      <c r="D62" s="479"/>
      <c r="E62" s="483" t="s">
        <v>58</v>
      </c>
      <c r="F62" s="484"/>
      <c r="G62" s="484"/>
      <c r="H62" s="485"/>
      <c r="I62" s="198">
        <f>ROUND((V8^2+W8^2)*[2]АРЭС!$F$10/[2]АРЭС!$C$10^2,4)</f>
        <v>5.0000000000000001E-4</v>
      </c>
      <c r="J62" s="199" t="s">
        <v>59</v>
      </c>
      <c r="K62" s="200">
        <f>ROUND((V8^2+W8^2)*[2]АРЭС!$I$10/([2]АРЭС!$C$10*100),4)</f>
        <v>1.41E-2</v>
      </c>
      <c r="L62" s="198">
        <f>ROUND((X8^2+Y8^2)*[2]АРЭС!$F$10/[2]АРЭС!$C$10^2,4)</f>
        <v>6.9999999999999999E-4</v>
      </c>
      <c r="M62" s="199" t="s">
        <v>59</v>
      </c>
      <c r="N62" s="200">
        <f>ROUND((X8^2+Y8^2)*[2]АРЭС!$I$10/([2]АРЭС!$C$10*100),4)</f>
        <v>2.0199999999999999E-2</v>
      </c>
      <c r="O62" s="198">
        <f>ROUND((Z8^2+AA8^2)*[2]АРЭС!$F$10/[2]АРЭС!$C$10^2,4)</f>
        <v>8.9999999999999998E-4</v>
      </c>
      <c r="P62" s="199" t="s">
        <v>59</v>
      </c>
      <c r="Q62" s="200">
        <f>ROUND((Z8^2+AA8^2)*[2]АРЭС!$I$10/([2]АРЭС!$C$10*100),4)</f>
        <v>2.7300000000000001E-2</v>
      </c>
      <c r="R62" s="198">
        <f>ROUND((AB8^2+AC8^2)*[2]АРЭС!$F$10/[2]АРЭС!$C$10^2,4)</f>
        <v>1.1000000000000001E-3</v>
      </c>
      <c r="S62" s="199" t="s">
        <v>59</v>
      </c>
      <c r="T62" s="200">
        <f>ROUND((AB8^2+AC8^2)*[2]АРЭС!$I$10/([2]АРЭС!$C$10*100),4)</f>
        <v>3.09E-2</v>
      </c>
    </row>
    <row r="63" spans="1:23" ht="14.25" customHeight="1">
      <c r="A63" s="534"/>
      <c r="B63" s="480"/>
      <c r="C63" s="481"/>
      <c r="D63" s="482"/>
      <c r="E63" s="486" t="s">
        <v>58</v>
      </c>
      <c r="F63" s="487"/>
      <c r="G63" s="487"/>
      <c r="H63" s="488"/>
      <c r="I63" s="201">
        <f>ROUND((V12^2+W12^2)*[2]АРЭС!$F$11/[2]АРЭС!$C$11^2,4)</f>
        <v>4.0000000000000002E-4</v>
      </c>
      <c r="J63" s="202" t="s">
        <v>59</v>
      </c>
      <c r="K63" s="203">
        <f>ROUND((V12^2+W12^2)*[2]АРЭС!$I$11/([2]АРЭС!$C$11*100),4)</f>
        <v>1.3599999999999999E-2</v>
      </c>
      <c r="L63" s="201">
        <f>ROUND((X12^2+Y12^2)*[2]АРЭС!$F$11/[2]АРЭС!$C$11^2,4)</f>
        <v>6.9999999999999999E-4</v>
      </c>
      <c r="M63" s="202" t="s">
        <v>59</v>
      </c>
      <c r="N63" s="203">
        <f>ROUND((X12^2+Y12^2)*[2]АРЭС!$I$11/([2]АРЭС!$C$11*100),4)</f>
        <v>2.24E-2</v>
      </c>
      <c r="O63" s="201">
        <f>ROUND((Z12^2+AA12^2)*[2]АРЭС!$F$11/[2]АРЭС!$C$11^2,4)</f>
        <v>1.6999999999999999E-3</v>
      </c>
      <c r="P63" s="202" t="s">
        <v>59</v>
      </c>
      <c r="Q63" s="203">
        <f>ROUND((Z12^2+AA12^2)*[2]АРЭС!$I$11/([2]АРЭС!$C$11*100),4)</f>
        <v>5.1999999999999998E-2</v>
      </c>
      <c r="R63" s="201">
        <f>ROUND((AB12^2+AC12^2)*[2]АРЭС!$F$11/[2]АРЭС!$C$11^2,4)</f>
        <v>1.6000000000000001E-3</v>
      </c>
      <c r="S63" s="202" t="s">
        <v>59</v>
      </c>
      <c r="T63" s="203">
        <f>ROUND((AB12^2+AC12^2)*[2]АРЭС!$I$11/([2]АРЭС!$C$11*100),4)</f>
        <v>4.8899999999999999E-2</v>
      </c>
    </row>
    <row r="64" spans="1:23" ht="14.25" customHeight="1">
      <c r="A64" s="534"/>
      <c r="B64" s="480"/>
      <c r="C64" s="481"/>
      <c r="D64" s="482"/>
      <c r="E64" s="486" t="s">
        <v>58</v>
      </c>
      <c r="F64" s="487"/>
      <c r="G64" s="487"/>
      <c r="H64" s="488"/>
      <c r="I64" s="105"/>
      <c r="J64" s="204" t="s">
        <v>59</v>
      </c>
      <c r="K64" s="74"/>
      <c r="L64" s="105"/>
      <c r="M64" s="204" t="s">
        <v>59</v>
      </c>
      <c r="N64" s="74"/>
      <c r="O64" s="105"/>
      <c r="P64" s="204" t="s">
        <v>59</v>
      </c>
      <c r="Q64" s="74"/>
      <c r="R64" s="105"/>
      <c r="S64" s="204" t="s">
        <v>59</v>
      </c>
      <c r="T64" s="74"/>
    </row>
    <row r="65" spans="1:20" ht="14.25" customHeight="1" thickBot="1">
      <c r="A65" s="534"/>
      <c r="B65" s="480"/>
      <c r="C65" s="481"/>
      <c r="D65" s="482"/>
      <c r="E65" s="489" t="s">
        <v>58</v>
      </c>
      <c r="F65" s="490"/>
      <c r="G65" s="490"/>
      <c r="H65" s="491"/>
      <c r="I65" s="113"/>
      <c r="J65" s="205" t="s">
        <v>59</v>
      </c>
      <c r="K65" s="61"/>
      <c r="L65" s="113"/>
      <c r="M65" s="205" t="s">
        <v>59</v>
      </c>
      <c r="N65" s="61"/>
      <c r="O65" s="113"/>
      <c r="P65" s="205" t="s">
        <v>59</v>
      </c>
      <c r="Q65" s="61"/>
      <c r="R65" s="113"/>
      <c r="S65" s="205" t="s">
        <v>59</v>
      </c>
      <c r="T65" s="61"/>
    </row>
    <row r="66" spans="1:20" ht="14.25" customHeight="1">
      <c r="A66" s="561"/>
      <c r="B66" s="206"/>
      <c r="C66" s="207"/>
      <c r="D66" s="208"/>
      <c r="E66" s="209"/>
      <c r="F66" s="492" t="s">
        <v>60</v>
      </c>
      <c r="G66" s="492"/>
      <c r="H66" s="210"/>
      <c r="I66" s="211">
        <f>I62+V8+V7+H6</f>
        <v>1.3864999999999998</v>
      </c>
      <c r="J66" s="212" t="s">
        <v>59</v>
      </c>
      <c r="K66" s="213">
        <f>K62+W8+W7+H7</f>
        <v>0.56329999999999991</v>
      </c>
      <c r="L66" s="211">
        <f>L62+X8+X7+H6</f>
        <v>1.6696999999999997</v>
      </c>
      <c r="M66" s="212" t="s">
        <v>59</v>
      </c>
      <c r="N66" s="214">
        <f>N62+Y8+Y7+H7</f>
        <v>0.59640000000000004</v>
      </c>
      <c r="O66" s="215">
        <f>O62+Z8+Z7+H6</f>
        <v>1.9108999999999998</v>
      </c>
      <c r="P66" s="212" t="s">
        <v>59</v>
      </c>
      <c r="Q66" s="213">
        <f>Q62+AA8+AA7+H7</f>
        <v>0.75649999999999995</v>
      </c>
      <c r="R66" s="211">
        <f>R62+AB8+AB7+H6</f>
        <v>2.0171000000000001</v>
      </c>
      <c r="S66" s="212" t="s">
        <v>59</v>
      </c>
      <c r="T66" s="214">
        <f>T62+AC8+AC7+H7</f>
        <v>0.84210000000000007</v>
      </c>
    </row>
    <row r="67" spans="1:20" ht="14.25" customHeight="1">
      <c r="A67" s="561"/>
      <c r="B67" s="216"/>
      <c r="C67" s="217"/>
      <c r="D67" s="218"/>
      <c r="E67" s="219"/>
      <c r="F67" s="462" t="s">
        <v>61</v>
      </c>
      <c r="G67" s="462"/>
      <c r="H67" s="220"/>
      <c r="I67" s="221">
        <f>I63+V12+V11+H10</f>
        <v>1.3754</v>
      </c>
      <c r="J67" s="204" t="s">
        <v>59</v>
      </c>
      <c r="K67" s="221">
        <f>K63+W12+W11+H11</f>
        <v>0.59160000000000001</v>
      </c>
      <c r="L67" s="222">
        <f>L63+X12+X11+H10</f>
        <v>1.7906999999999997</v>
      </c>
      <c r="M67" s="204" t="s">
        <v>59</v>
      </c>
      <c r="N67" s="223">
        <f>N63+Y12+Y11+H11</f>
        <v>0.63639999999999997</v>
      </c>
      <c r="O67" s="221">
        <f>O63+Z12+Z11+H10</f>
        <v>2.6816999999999998</v>
      </c>
      <c r="P67" s="204" t="s">
        <v>59</v>
      </c>
      <c r="Q67" s="221">
        <f>Q63+AA12+AA11+H11</f>
        <v>1.0529999999999999</v>
      </c>
      <c r="R67" s="222">
        <f>R63+AB12+AB11+H10</f>
        <v>2.6195999999999997</v>
      </c>
      <c r="S67" s="204" t="s">
        <v>59</v>
      </c>
      <c r="T67" s="223">
        <f>T63+AC12+AC11+H11</f>
        <v>0.96590000000000009</v>
      </c>
    </row>
    <row r="68" spans="1:20" ht="14.25" customHeight="1">
      <c r="A68" s="561"/>
      <c r="B68" s="216"/>
      <c r="C68" s="217"/>
      <c r="D68" s="218"/>
      <c r="E68" s="219"/>
      <c r="F68" s="463" t="s">
        <v>62</v>
      </c>
      <c r="G68" s="463"/>
      <c r="H68" s="220"/>
      <c r="I68" s="106"/>
      <c r="J68" s="204" t="s">
        <v>59</v>
      </c>
      <c r="K68" s="106"/>
      <c r="L68" s="105"/>
      <c r="M68" s="204" t="s">
        <v>59</v>
      </c>
      <c r="N68" s="74"/>
      <c r="O68" s="106"/>
      <c r="P68" s="204" t="s">
        <v>59</v>
      </c>
      <c r="Q68" s="106"/>
      <c r="R68" s="105"/>
      <c r="S68" s="204" t="s">
        <v>59</v>
      </c>
      <c r="T68" s="74"/>
    </row>
    <row r="69" spans="1:20" ht="14.25" customHeight="1" thickBot="1">
      <c r="A69" s="561"/>
      <c r="B69" s="224"/>
      <c r="C69" s="225"/>
      <c r="D69" s="226"/>
      <c r="E69" s="227"/>
      <c r="F69" s="464" t="s">
        <v>63</v>
      </c>
      <c r="G69" s="464"/>
      <c r="H69" s="228"/>
      <c r="I69" s="225"/>
      <c r="J69" s="229" t="s">
        <v>59</v>
      </c>
      <c r="K69" s="225"/>
      <c r="L69" s="224"/>
      <c r="M69" s="229" t="s">
        <v>59</v>
      </c>
      <c r="N69" s="226"/>
      <c r="O69" s="225"/>
      <c r="P69" s="229" t="s">
        <v>59</v>
      </c>
      <c r="Q69" s="225"/>
      <c r="R69" s="224"/>
      <c r="S69" s="229" t="s">
        <v>59</v>
      </c>
      <c r="T69" s="226"/>
    </row>
    <row r="70" spans="1:20" ht="14.25" customHeight="1" thickBot="1">
      <c r="A70" s="534"/>
      <c r="B70" s="465"/>
      <c r="C70" s="466"/>
      <c r="D70" s="467"/>
      <c r="E70" s="468" t="s">
        <v>64</v>
      </c>
      <c r="F70" s="469"/>
      <c r="G70" s="469"/>
      <c r="H70" s="470"/>
      <c r="I70" s="230">
        <f>I66+I67</f>
        <v>2.7618999999999998</v>
      </c>
      <c r="J70" s="231" t="s">
        <v>59</v>
      </c>
      <c r="K70" s="232">
        <f>K66+K67</f>
        <v>1.1549</v>
      </c>
      <c r="L70" s="230">
        <f>L66+L67</f>
        <v>3.4603999999999995</v>
      </c>
      <c r="M70" s="231" t="s">
        <v>59</v>
      </c>
      <c r="N70" s="232">
        <f>N66+N67</f>
        <v>1.2328000000000001</v>
      </c>
      <c r="O70" s="230">
        <f>O66+O67</f>
        <v>4.5925999999999991</v>
      </c>
      <c r="P70" s="231" t="s">
        <v>59</v>
      </c>
      <c r="Q70" s="232">
        <f>Q66+Q67</f>
        <v>1.8094999999999999</v>
      </c>
      <c r="R70" s="230">
        <f>R66+R67</f>
        <v>4.6366999999999994</v>
      </c>
      <c r="S70" s="231" t="s">
        <v>59</v>
      </c>
      <c r="T70" s="232">
        <f>T66+T67</f>
        <v>1.8080000000000003</v>
      </c>
    </row>
    <row r="71" spans="1:20" ht="14.25" customHeight="1" thickBot="1">
      <c r="A71" s="534"/>
      <c r="B71" s="471" t="s">
        <v>65</v>
      </c>
      <c r="C71" s="565"/>
      <c r="D71" s="566"/>
      <c r="E71" s="474" t="s">
        <v>66</v>
      </c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6"/>
    </row>
    <row r="72" spans="1:20" ht="14.25" customHeight="1" thickBot="1">
      <c r="A72" s="558"/>
      <c r="B72" s="459" t="s">
        <v>67</v>
      </c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1"/>
    </row>
    <row r="74" spans="1:20" s="352" customFormat="1" ht="15">
      <c r="B74" t="s">
        <v>68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69</v>
      </c>
      <c r="Q74"/>
      <c r="R74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74"/>
  <sheetViews>
    <sheetView zoomScaleNormal="100" workbookViewId="0">
      <selection activeCell="P31" sqref="P31:P44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1" customFormat="1" ht="14.25" customHeight="1">
      <c r="A1" s="559" t="s">
        <v>87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</row>
    <row r="2" spans="1:31" s="1" customFormat="1" ht="14.25" customHeight="1" thickBot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</row>
    <row r="3" spans="1:31" ht="14.25" customHeight="1" thickBot="1">
      <c r="A3" s="533" t="s">
        <v>1</v>
      </c>
      <c r="B3" s="477"/>
      <c r="C3" s="478"/>
      <c r="D3" s="479"/>
      <c r="E3" s="477" t="s">
        <v>2</v>
      </c>
      <c r="F3" s="479"/>
      <c r="G3" s="478" t="s">
        <v>3</v>
      </c>
      <c r="H3" s="479"/>
      <c r="I3" s="562" t="s">
        <v>74</v>
      </c>
      <c r="J3" s="563"/>
      <c r="K3" s="564"/>
      <c r="L3" s="562" t="s">
        <v>12</v>
      </c>
      <c r="M3" s="563"/>
      <c r="N3" s="564"/>
      <c r="O3" s="562" t="s">
        <v>75</v>
      </c>
      <c r="P3" s="563"/>
      <c r="Q3" s="564"/>
      <c r="R3" s="562" t="s">
        <v>13</v>
      </c>
      <c r="S3" s="563"/>
      <c r="T3" s="564"/>
    </row>
    <row r="4" spans="1:31" ht="14.25" customHeight="1">
      <c r="A4" s="534"/>
      <c r="B4" s="480"/>
      <c r="C4" s="481"/>
      <c r="D4" s="482"/>
      <c r="E4" s="480"/>
      <c r="F4" s="482"/>
      <c r="G4" s="481"/>
      <c r="H4" s="482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556" t="s">
        <v>11</v>
      </c>
      <c r="W4" s="557"/>
      <c r="X4" s="556" t="s">
        <v>12</v>
      </c>
      <c r="Y4" s="557"/>
      <c r="Z4" s="556" t="s">
        <v>13</v>
      </c>
      <c r="AA4" s="557"/>
      <c r="AB4" s="556" t="s">
        <v>14</v>
      </c>
      <c r="AC4" s="557"/>
    </row>
    <row r="5" spans="1:31" ht="14.25" customHeight="1" thickBot="1">
      <c r="A5" s="534"/>
      <c r="B5" s="465"/>
      <c r="C5" s="466"/>
      <c r="D5" s="467"/>
      <c r="E5" s="465"/>
      <c r="F5" s="467"/>
      <c r="G5" s="466"/>
      <c r="H5" s="467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</row>
    <row r="6" spans="1:31" ht="14.25" customHeight="1">
      <c r="A6" s="534"/>
      <c r="B6" s="533" t="s">
        <v>19</v>
      </c>
      <c r="C6" s="541" t="s">
        <v>20</v>
      </c>
      <c r="D6" s="51">
        <v>110</v>
      </c>
      <c r="E6" s="547">
        <v>7</v>
      </c>
      <c r="F6" s="548"/>
      <c r="G6" s="11" t="s">
        <v>21</v>
      </c>
      <c r="H6" s="353">
        <f>[2]АРЭС!$E$10</f>
        <v>2.9000000000000001E-2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  <c r="AE6" s="19" t="s">
        <v>24</v>
      </c>
    </row>
    <row r="7" spans="1:31" ht="14.25" customHeight="1">
      <c r="A7" s="534"/>
      <c r="B7" s="534"/>
      <c r="C7" s="542"/>
      <c r="D7" s="20">
        <v>35</v>
      </c>
      <c r="E7" s="549"/>
      <c r="F7" s="550"/>
      <c r="G7" s="73" t="s">
        <v>25</v>
      </c>
      <c r="H7" s="354">
        <f>[2]АРЭС!$L$10</f>
        <v>0.13119999999999998</v>
      </c>
      <c r="I7" s="23"/>
      <c r="J7" s="145"/>
      <c r="K7" s="146"/>
      <c r="L7" s="147"/>
      <c r="M7" s="145"/>
      <c r="N7" s="148"/>
      <c r="O7" s="23"/>
      <c r="P7" s="145"/>
      <c r="Q7" s="146"/>
      <c r="R7" s="23"/>
      <c r="S7" s="148"/>
      <c r="T7" s="146"/>
      <c r="U7" s="18" t="s">
        <v>88</v>
      </c>
      <c r="V7" s="288">
        <f>IF(I7&gt;0,ROUND(I7*$I$56*$I$58*SQRT(3)/1000,2),J7)</f>
        <v>0</v>
      </c>
      <c r="W7" s="289">
        <f>IF(K7&gt;0,K7,ROUND(V7*$M$53,2))</f>
        <v>0</v>
      </c>
      <c r="X7" s="288">
        <f>IF(L7&gt;0,ROUND(L7*$L$56*$L$58*SQRT(3)/1000,2),M7)</f>
        <v>0</v>
      </c>
      <c r="Y7" s="289">
        <f>IF(N7&gt;0,N7,ROUND(X7*$M$53,2))</f>
        <v>0</v>
      </c>
      <c r="Z7" s="288">
        <f>IF(O7&gt;0,ROUND(O7*$O$56*$O$58*SQRT(3)/1000,2),P7)</f>
        <v>0</v>
      </c>
      <c r="AA7" s="289">
        <f>IF(Q7&gt;0,Q7,ROUND(Z7*$M$53,2))</f>
        <v>0</v>
      </c>
      <c r="AB7" s="288">
        <f>IF(R7&gt;0,ROUND(R7*$R$56*$R$58*SQRT(3)/1000,2),S7)</f>
        <v>0</v>
      </c>
      <c r="AC7" s="289">
        <f>IF(T7&gt;0,T7,ROUND(AB7*$M$53,2))</f>
        <v>0</v>
      </c>
    </row>
    <row r="8" spans="1:31" ht="14.25" customHeight="1" thickBot="1">
      <c r="A8" s="534"/>
      <c r="B8" s="534"/>
      <c r="C8" s="542"/>
      <c r="D8" s="30">
        <v>6</v>
      </c>
      <c r="E8" s="578"/>
      <c r="F8" s="579"/>
      <c r="G8" s="60"/>
      <c r="H8" s="61"/>
      <c r="I8" s="237"/>
      <c r="J8" s="233">
        <v>2.133</v>
      </c>
      <c r="K8" s="290">
        <v>0.80500000000000005</v>
      </c>
      <c r="L8" s="291"/>
      <c r="M8" s="233">
        <v>2.3740000000000001</v>
      </c>
      <c r="N8" s="290">
        <v>1.044</v>
      </c>
      <c r="O8" s="292"/>
      <c r="P8" s="233">
        <v>2.169</v>
      </c>
      <c r="Q8" s="290">
        <v>0.86799999999999999</v>
      </c>
      <c r="R8" s="292"/>
      <c r="S8" s="293">
        <v>2.0630000000000002</v>
      </c>
      <c r="T8" s="233">
        <v>0.81499999999999995</v>
      </c>
      <c r="U8" s="18" t="s">
        <v>89</v>
      </c>
      <c r="V8" s="288">
        <f>IF(I8&gt;0,ROUND(I8*$I$57*$K$58*SQRT(3)/1000,3),J8)</f>
        <v>2.133</v>
      </c>
      <c r="W8" s="289">
        <f>IF(K8&gt;0,K8,ROUND(V8*$F$53,3))</f>
        <v>0.80500000000000005</v>
      </c>
      <c r="X8" s="288">
        <f>IF(L8&gt;0,ROUND(L8*$L$57*$N$58*SQRT(3)/1000,3),M8)</f>
        <v>2.3740000000000001</v>
      </c>
      <c r="Y8" s="289">
        <f>IF(N8&gt;0,N8,ROUND(X8*$F$53,3))</f>
        <v>1.044</v>
      </c>
      <c r="Z8" s="288">
        <f>IF(O8&gt;0,ROUND(O8*$O$57*$Q$58*SQRT(3)/1000,3),P8)</f>
        <v>2.169</v>
      </c>
      <c r="AA8" s="289">
        <f>IF(Q8&gt;0,Q8,ROUND(Z8*$F$53,3))</f>
        <v>0.86799999999999999</v>
      </c>
      <c r="AB8" s="288">
        <f>IF(R8&gt;0,ROUND(R8*$R$57*$T$58*SQRT(3)/1000,3),S8)</f>
        <v>2.0630000000000002</v>
      </c>
      <c r="AC8" s="289">
        <f>IF(T8&gt;0,T8,ROUND(AB8*$F$53,3))</f>
        <v>0.81499999999999995</v>
      </c>
    </row>
    <row r="9" spans="1:31" ht="14.25" customHeight="1" thickBot="1">
      <c r="A9" s="534"/>
      <c r="B9" s="534"/>
      <c r="C9" s="543"/>
      <c r="D9" s="42" t="s">
        <v>26</v>
      </c>
      <c r="E9" s="553"/>
      <c r="F9" s="554"/>
      <c r="G9" s="554"/>
      <c r="H9" s="555"/>
      <c r="I9" s="243"/>
      <c r="J9" s="294"/>
      <c r="K9" s="295"/>
      <c r="L9" s="296"/>
      <c r="M9" s="294"/>
      <c r="N9" s="297"/>
      <c r="O9" s="298"/>
      <c r="P9" s="294"/>
      <c r="Q9" s="295"/>
      <c r="R9" s="298"/>
      <c r="S9" s="297"/>
      <c r="T9" s="294"/>
      <c r="U9" s="49"/>
      <c r="V9" s="50"/>
      <c r="W9" s="50"/>
      <c r="X9" s="50"/>
      <c r="Y9" s="50"/>
      <c r="Z9" s="50"/>
      <c r="AA9" s="50"/>
      <c r="AB9" s="50"/>
      <c r="AC9" s="50"/>
    </row>
    <row r="10" spans="1:31" ht="14.25" customHeight="1">
      <c r="A10" s="534"/>
      <c r="B10" s="534"/>
      <c r="C10" s="541" t="s">
        <v>90</v>
      </c>
      <c r="D10" s="51">
        <v>110</v>
      </c>
      <c r="E10" s="576">
        <v>7</v>
      </c>
      <c r="F10" s="577"/>
      <c r="G10" s="11" t="s">
        <v>21</v>
      </c>
      <c r="H10" s="353">
        <f>[2]АРЭС!$E$11</f>
        <v>2.1000000000000001E-2</v>
      </c>
      <c r="I10" s="13"/>
      <c r="J10" s="299"/>
      <c r="K10" s="193"/>
      <c r="L10" s="192"/>
      <c r="M10" s="299"/>
      <c r="N10" s="300"/>
      <c r="O10" s="191"/>
      <c r="P10" s="299"/>
      <c r="Q10" s="193"/>
      <c r="R10" s="191"/>
      <c r="S10" s="300"/>
      <c r="T10" s="299"/>
    </row>
    <row r="11" spans="1:31" ht="14.25" customHeight="1">
      <c r="A11" s="534"/>
      <c r="B11" s="534"/>
      <c r="C11" s="542"/>
      <c r="D11" s="20">
        <v>35</v>
      </c>
      <c r="E11" s="549"/>
      <c r="F11" s="550"/>
      <c r="G11" s="73" t="s">
        <v>25</v>
      </c>
      <c r="H11" s="354">
        <f>[2]АРЭС!$L$11</f>
        <v>0.11199999999999999</v>
      </c>
      <c r="I11" s="23"/>
      <c r="J11" s="301"/>
      <c r="K11" s="302"/>
      <c r="L11" s="303"/>
      <c r="M11" s="301"/>
      <c r="N11" s="304"/>
      <c r="O11" s="305"/>
      <c r="P11" s="301"/>
      <c r="Q11" s="302"/>
      <c r="R11" s="305"/>
      <c r="S11" s="304"/>
      <c r="T11" s="301"/>
      <c r="U11" s="18" t="s">
        <v>88</v>
      </c>
      <c r="V11" s="288">
        <f>IF(I11&gt;0,ROUND(I11*$K$56*$I$59*SQRT(3)/1000,2),J11)</f>
        <v>0</v>
      </c>
      <c r="W11" s="289">
        <f>IF(K11&gt;0,K11,ROUND(V11*$M$54,2))</f>
        <v>0</v>
      </c>
      <c r="X11" s="288">
        <f>IF(L11&gt;0,ROUND(L11*$N$56*$L$59*SQRT(3)/1000,2),M11)</f>
        <v>0</v>
      </c>
      <c r="Y11" s="289">
        <f>IF(N11&gt;0,N11,ROUND(X11*$M$54,2))</f>
        <v>0</v>
      </c>
      <c r="Z11" s="288">
        <f>IF(O11&gt;0,ROUND(O11*$Q$56*$O$59*SQRT(3)/1000,2),P11)</f>
        <v>0</v>
      </c>
      <c r="AA11" s="289">
        <f>IF(Q11&gt;0,Q11,ROUND(Z11*$M$54,2))</f>
        <v>0</v>
      </c>
      <c r="AB11" s="288">
        <f>IF(R11&gt;0,ROUND(R11*$T$56*$R$59*SQRT(3)/1000,2),S11)</f>
        <v>0</v>
      </c>
      <c r="AC11" s="289">
        <f>IF(T11&gt;0,T11,ROUND(AB11*$M$54,2))</f>
        <v>0</v>
      </c>
    </row>
    <row r="12" spans="1:31" ht="14.25" customHeight="1" thickBot="1">
      <c r="A12" s="534"/>
      <c r="B12" s="534"/>
      <c r="C12" s="542"/>
      <c r="D12" s="30">
        <v>6</v>
      </c>
      <c r="E12" s="578"/>
      <c r="F12" s="579"/>
      <c r="G12" s="60"/>
      <c r="H12" s="61"/>
      <c r="I12" s="237"/>
      <c r="J12" s="233">
        <v>2.9630000000000001</v>
      </c>
      <c r="K12" s="290">
        <v>1.087</v>
      </c>
      <c r="L12" s="291"/>
      <c r="M12" s="233">
        <v>3.1070000000000002</v>
      </c>
      <c r="N12" s="293">
        <v>1.1020000000000001</v>
      </c>
      <c r="O12" s="292"/>
      <c r="P12" s="233">
        <v>3.069</v>
      </c>
      <c r="Q12" s="290">
        <v>0.92900000000000005</v>
      </c>
      <c r="R12" s="292"/>
      <c r="S12" s="293">
        <v>2.6240000000000001</v>
      </c>
      <c r="T12" s="233">
        <v>1.0840000000000001</v>
      </c>
      <c r="U12" s="18" t="s">
        <v>89</v>
      </c>
      <c r="V12" s="288">
        <f>IF(I12&gt;0,ROUND(I12*$K$57*$K$59*SQRT(3)/1000,3),J12)</f>
        <v>2.9630000000000001</v>
      </c>
      <c r="W12" s="289">
        <f>IF(K12&gt;0,K12,ROUND(V12*$F$54,3))</f>
        <v>1.087</v>
      </c>
      <c r="X12" s="288">
        <f>IF(L12&gt;0,ROUND(L12*$N$57*$N$59*SQRT(3)/1000,3),M12)</f>
        <v>3.1070000000000002</v>
      </c>
      <c r="Y12" s="289">
        <f>IF(N12&gt;0,N12,ROUND(X12*$F$54,3))</f>
        <v>1.1020000000000001</v>
      </c>
      <c r="Z12" s="288">
        <f>IF(O12&gt;0,ROUND(O12*$Q$57*$Q$59*SQRT(3)/1000,3),P12)</f>
        <v>3.069</v>
      </c>
      <c r="AA12" s="289">
        <f>IF(Q12&gt;0,Q12,ROUND(Z12*$F$54,3))</f>
        <v>0.92900000000000005</v>
      </c>
      <c r="AB12" s="288">
        <f>IF(R12&gt;0,ROUND(R12*$T$57*$T$59*SQRT(3)/1000,3),S12)</f>
        <v>2.6240000000000001</v>
      </c>
      <c r="AC12" s="289">
        <f>IF(T12&gt;0,T12,ROUND(AB12*$F$54,3))</f>
        <v>1.0840000000000001</v>
      </c>
    </row>
    <row r="13" spans="1:31" ht="14.25" customHeight="1" thickBot="1">
      <c r="A13" s="534"/>
      <c r="B13" s="534"/>
      <c r="C13" s="543"/>
      <c r="D13" s="42" t="s">
        <v>26</v>
      </c>
      <c r="E13" s="553"/>
      <c r="F13" s="554"/>
      <c r="G13" s="554"/>
      <c r="H13" s="555"/>
      <c r="I13" s="243"/>
      <c r="J13" s="367"/>
      <c r="K13" s="368"/>
      <c r="L13" s="369"/>
      <c r="M13" s="367"/>
      <c r="N13" s="370"/>
      <c r="O13" s="371"/>
      <c r="P13" s="367"/>
      <c r="Q13" s="368"/>
      <c r="R13" s="371"/>
      <c r="S13" s="370"/>
      <c r="T13" s="367"/>
    </row>
    <row r="14" spans="1:31" ht="14.25" customHeight="1">
      <c r="A14" s="534"/>
      <c r="B14" s="534"/>
      <c r="C14" s="541" t="s">
        <v>28</v>
      </c>
      <c r="D14" s="51"/>
      <c r="E14" s="535"/>
      <c r="F14" s="538"/>
      <c r="G14" s="11" t="s">
        <v>21</v>
      </c>
      <c r="H14" s="66"/>
      <c r="I14" s="165"/>
      <c r="J14" s="306"/>
      <c r="K14" s="307"/>
      <c r="L14" s="308"/>
      <c r="M14" s="306"/>
      <c r="N14" s="309"/>
      <c r="O14" s="310"/>
      <c r="P14" s="306"/>
      <c r="Q14" s="307"/>
      <c r="R14" s="310"/>
      <c r="S14" s="309"/>
      <c r="T14" s="306"/>
    </row>
    <row r="15" spans="1:31" ht="14.25" customHeight="1">
      <c r="A15" s="534"/>
      <c r="B15" s="534"/>
      <c r="C15" s="542"/>
      <c r="D15" s="20"/>
      <c r="E15" s="518"/>
      <c r="F15" s="519"/>
      <c r="G15" s="73" t="s">
        <v>25</v>
      </c>
      <c r="H15" s="74"/>
      <c r="I15" s="283"/>
      <c r="J15" s="311"/>
      <c r="K15" s="312"/>
      <c r="L15" s="313"/>
      <c r="M15" s="311"/>
      <c r="N15" s="314"/>
      <c r="O15" s="315"/>
      <c r="P15" s="311"/>
      <c r="Q15" s="312"/>
      <c r="R15" s="315"/>
      <c r="S15" s="314"/>
      <c r="T15" s="311"/>
    </row>
    <row r="16" spans="1:31" ht="14.25" customHeight="1" thickBot="1">
      <c r="A16" s="534"/>
      <c r="B16" s="534"/>
      <c r="C16" s="542"/>
      <c r="D16" s="30"/>
      <c r="E16" s="526"/>
      <c r="F16" s="528"/>
      <c r="G16" s="60"/>
      <c r="H16" s="61"/>
      <c r="I16" s="284"/>
      <c r="J16" s="316"/>
      <c r="K16" s="317"/>
      <c r="L16" s="318"/>
      <c r="M16" s="319"/>
      <c r="N16" s="320"/>
      <c r="O16" s="321"/>
      <c r="P16" s="316"/>
      <c r="Q16" s="317"/>
      <c r="R16" s="321"/>
      <c r="S16" s="322"/>
      <c r="T16" s="316"/>
    </row>
    <row r="17" spans="1:20" ht="14.25" customHeight="1" thickBot="1">
      <c r="A17" s="534"/>
      <c r="B17" s="534"/>
      <c r="C17" s="543"/>
      <c r="D17" s="42" t="s">
        <v>26</v>
      </c>
      <c r="E17" s="471"/>
      <c r="F17" s="472"/>
      <c r="G17" s="472"/>
      <c r="H17" s="473"/>
      <c r="I17" s="285"/>
      <c r="J17" s="323"/>
      <c r="K17" s="324"/>
      <c r="L17" s="325"/>
      <c r="M17" s="323"/>
      <c r="N17" s="326"/>
      <c r="O17" s="327"/>
      <c r="P17" s="323"/>
      <c r="Q17" s="324"/>
      <c r="R17" s="327"/>
      <c r="S17" s="326"/>
      <c r="T17" s="323"/>
    </row>
    <row r="18" spans="1:20" ht="14.25" customHeight="1">
      <c r="A18" s="534"/>
      <c r="B18" s="534"/>
      <c r="C18" s="541" t="s">
        <v>28</v>
      </c>
      <c r="D18" s="51"/>
      <c r="E18" s="535"/>
      <c r="F18" s="538"/>
      <c r="G18" s="11" t="s">
        <v>21</v>
      </c>
      <c r="H18" s="66"/>
      <c r="I18" s="165"/>
      <c r="J18" s="306"/>
      <c r="K18" s="307"/>
      <c r="L18" s="308"/>
      <c r="M18" s="306"/>
      <c r="N18" s="309"/>
      <c r="O18" s="310"/>
      <c r="P18" s="306"/>
      <c r="Q18" s="307"/>
      <c r="R18" s="310"/>
      <c r="S18" s="309"/>
      <c r="T18" s="306"/>
    </row>
    <row r="19" spans="1:20" ht="14.25" customHeight="1">
      <c r="A19" s="534"/>
      <c r="B19" s="534"/>
      <c r="C19" s="542"/>
      <c r="D19" s="20"/>
      <c r="E19" s="518"/>
      <c r="F19" s="519"/>
      <c r="G19" s="73" t="s">
        <v>25</v>
      </c>
      <c r="H19" s="74"/>
      <c r="I19" s="283"/>
      <c r="J19" s="311"/>
      <c r="K19" s="312"/>
      <c r="L19" s="313"/>
      <c r="M19" s="311"/>
      <c r="N19" s="314"/>
      <c r="O19" s="315"/>
      <c r="P19" s="311"/>
      <c r="Q19" s="312"/>
      <c r="R19" s="315"/>
      <c r="S19" s="314"/>
      <c r="T19" s="311"/>
    </row>
    <row r="20" spans="1:20" ht="14.25" customHeight="1" thickBot="1">
      <c r="A20" s="534"/>
      <c r="B20" s="534"/>
      <c r="C20" s="542"/>
      <c r="D20" s="30"/>
      <c r="E20" s="526"/>
      <c r="F20" s="528"/>
      <c r="G20" s="60"/>
      <c r="H20" s="61"/>
      <c r="I20" s="284"/>
      <c r="J20" s="316"/>
      <c r="K20" s="317"/>
      <c r="L20" s="318"/>
      <c r="M20" s="316"/>
      <c r="N20" s="322"/>
      <c r="O20" s="321"/>
      <c r="P20" s="316"/>
      <c r="Q20" s="317"/>
      <c r="R20" s="321"/>
      <c r="S20" s="322"/>
      <c r="T20" s="316"/>
    </row>
    <row r="21" spans="1:20" ht="14.25" customHeight="1" thickBot="1">
      <c r="A21" s="534"/>
      <c r="B21" s="534"/>
      <c r="C21" s="543"/>
      <c r="D21" s="42" t="s">
        <v>26</v>
      </c>
      <c r="E21" s="471"/>
      <c r="F21" s="472"/>
      <c r="G21" s="472"/>
      <c r="H21" s="473"/>
      <c r="I21" s="285"/>
      <c r="J21" s="323"/>
      <c r="K21" s="324"/>
      <c r="L21" s="325"/>
      <c r="M21" s="323"/>
      <c r="N21" s="326"/>
      <c r="O21" s="327"/>
      <c r="P21" s="323"/>
      <c r="Q21" s="324"/>
      <c r="R21" s="327"/>
      <c r="S21" s="326"/>
      <c r="T21" s="323"/>
    </row>
    <row r="22" spans="1:20" ht="14.25" customHeight="1">
      <c r="A22" s="534"/>
      <c r="B22" s="534"/>
      <c r="C22" s="544" t="s">
        <v>29</v>
      </c>
      <c r="D22" s="96" t="s">
        <v>30</v>
      </c>
      <c r="E22" s="97"/>
      <c r="F22" s="66"/>
      <c r="G22" s="98"/>
      <c r="H22" s="66"/>
      <c r="I22" s="165"/>
      <c r="J22" s="306"/>
      <c r="K22" s="307"/>
      <c r="L22" s="308"/>
      <c r="M22" s="306"/>
      <c r="N22" s="309"/>
      <c r="O22" s="310"/>
      <c r="P22" s="306"/>
      <c r="Q22" s="307"/>
      <c r="R22" s="310"/>
      <c r="S22" s="309"/>
      <c r="T22" s="306"/>
    </row>
    <row r="23" spans="1:20" ht="14.25" customHeight="1">
      <c r="A23" s="534"/>
      <c r="B23" s="534"/>
      <c r="C23" s="545"/>
      <c r="D23" s="104" t="s">
        <v>31</v>
      </c>
      <c r="E23" s="105"/>
      <c r="F23" s="74"/>
      <c r="G23" s="106"/>
      <c r="H23" s="74"/>
      <c r="I23" s="286"/>
      <c r="J23" s="328"/>
      <c r="K23" s="329"/>
      <c r="L23" s="330"/>
      <c r="M23" s="328"/>
      <c r="N23" s="331"/>
      <c r="O23" s="332"/>
      <c r="P23" s="328"/>
      <c r="Q23" s="329"/>
      <c r="R23" s="332"/>
      <c r="S23" s="331"/>
      <c r="T23" s="328"/>
    </row>
    <row r="24" spans="1:20" ht="14.25" customHeight="1" thickBot="1">
      <c r="A24" s="534"/>
      <c r="B24" s="558"/>
      <c r="C24" s="546"/>
      <c r="D24" s="112" t="s">
        <v>32</v>
      </c>
      <c r="E24" s="113"/>
      <c r="F24" s="61"/>
      <c r="G24" s="60"/>
      <c r="H24" s="61"/>
      <c r="I24" s="122"/>
      <c r="J24" s="267">
        <f>J8+J12</f>
        <v>5.0960000000000001</v>
      </c>
      <c r="K24" s="267">
        <f>K8+K12</f>
        <v>1.8919999999999999</v>
      </c>
      <c r="L24" s="333"/>
      <c r="M24" s="267">
        <f>M8+M12</f>
        <v>5.4809999999999999</v>
      </c>
      <c r="N24" s="267">
        <f>N8+N12</f>
        <v>2.1459999999999999</v>
      </c>
      <c r="O24" s="334"/>
      <c r="P24" s="267">
        <f>P8+P12</f>
        <v>5.2379999999999995</v>
      </c>
      <c r="Q24" s="267">
        <f>Q8+Q12</f>
        <v>1.7970000000000002</v>
      </c>
      <c r="R24" s="334"/>
      <c r="S24" s="335">
        <f>S8+S12</f>
        <v>4.6870000000000003</v>
      </c>
      <c r="T24" s="267">
        <f>T8+T12</f>
        <v>1.899</v>
      </c>
    </row>
    <row r="25" spans="1:20" ht="14.25" customHeight="1">
      <c r="A25" s="534"/>
      <c r="B25" s="533" t="s">
        <v>33</v>
      </c>
      <c r="C25" s="477" t="s">
        <v>34</v>
      </c>
      <c r="D25" s="479"/>
      <c r="E25" s="535" t="s">
        <v>35</v>
      </c>
      <c r="F25" s="536"/>
      <c r="G25" s="537" t="s">
        <v>36</v>
      </c>
      <c r="H25" s="538"/>
      <c r="I25" s="2" t="s">
        <v>8</v>
      </c>
      <c r="J25" s="3" t="s">
        <v>9</v>
      </c>
      <c r="K25" s="4" t="s">
        <v>10</v>
      </c>
      <c r="L25" s="2" t="s">
        <v>8</v>
      </c>
      <c r="M25" s="3" t="s">
        <v>9</v>
      </c>
      <c r="N25" s="4" t="s">
        <v>10</v>
      </c>
      <c r="O25" s="2" t="s">
        <v>8</v>
      </c>
      <c r="P25" s="3" t="s">
        <v>9</v>
      </c>
      <c r="Q25" s="4" t="s">
        <v>10</v>
      </c>
      <c r="R25" s="2" t="s">
        <v>8</v>
      </c>
      <c r="S25" s="3" t="s">
        <v>9</v>
      </c>
      <c r="T25" s="4" t="s">
        <v>10</v>
      </c>
    </row>
    <row r="26" spans="1:20" ht="14.25" customHeight="1" thickBot="1">
      <c r="A26" s="534"/>
      <c r="B26" s="534"/>
      <c r="C26" s="465"/>
      <c r="D26" s="467"/>
      <c r="E26" s="122" t="s">
        <v>37</v>
      </c>
      <c r="F26" s="123" t="s">
        <v>38</v>
      </c>
      <c r="G26" s="123" t="s">
        <v>37</v>
      </c>
      <c r="H26" s="124" t="s">
        <v>38</v>
      </c>
      <c r="I26" s="5" t="s">
        <v>15</v>
      </c>
      <c r="J26" s="6" t="s">
        <v>16</v>
      </c>
      <c r="K26" s="7" t="s">
        <v>17</v>
      </c>
      <c r="L26" s="5" t="s">
        <v>15</v>
      </c>
      <c r="M26" s="6" t="s">
        <v>16</v>
      </c>
      <c r="N26" s="7" t="s">
        <v>17</v>
      </c>
      <c r="O26" s="5" t="s">
        <v>15</v>
      </c>
      <c r="P26" s="6" t="s">
        <v>16</v>
      </c>
      <c r="Q26" s="7" t="s">
        <v>17</v>
      </c>
      <c r="R26" s="5" t="s">
        <v>15</v>
      </c>
      <c r="S26" s="6" t="s">
        <v>16</v>
      </c>
      <c r="T26" s="7" t="s">
        <v>17</v>
      </c>
    </row>
    <row r="27" spans="1:20" ht="14.25" customHeight="1">
      <c r="A27" s="534"/>
      <c r="B27" s="534"/>
      <c r="C27" s="539" t="s">
        <v>91</v>
      </c>
      <c r="D27" s="540"/>
      <c r="E27" s="336"/>
      <c r="F27" s="176"/>
      <c r="G27" s="176"/>
      <c r="H27" s="337"/>
      <c r="I27" s="338"/>
      <c r="J27" s="339">
        <v>0</v>
      </c>
      <c r="K27" s="340"/>
      <c r="L27" s="341"/>
      <c r="M27" s="339">
        <v>0</v>
      </c>
      <c r="N27" s="342"/>
      <c r="O27" s="338"/>
      <c r="P27" s="339">
        <v>0</v>
      </c>
      <c r="Q27" s="340"/>
      <c r="R27" s="338"/>
      <c r="S27" s="342">
        <v>0</v>
      </c>
      <c r="T27" s="340"/>
    </row>
    <row r="28" spans="1:20" ht="14.25" customHeight="1">
      <c r="A28" s="534"/>
      <c r="B28" s="534"/>
      <c r="C28" s="529" t="s">
        <v>92</v>
      </c>
      <c r="D28" s="530"/>
      <c r="E28" s="150"/>
      <c r="F28" s="151"/>
      <c r="G28" s="151"/>
      <c r="H28" s="152"/>
      <c r="I28" s="23"/>
      <c r="J28" s="145">
        <v>0</v>
      </c>
      <c r="K28" s="146"/>
      <c r="L28" s="147"/>
      <c r="M28" s="145">
        <v>0</v>
      </c>
      <c r="N28" s="148"/>
      <c r="O28" s="23"/>
      <c r="P28" s="145">
        <v>0</v>
      </c>
      <c r="Q28" s="146"/>
      <c r="R28" s="23"/>
      <c r="S28" s="148">
        <v>0</v>
      </c>
      <c r="T28" s="146"/>
    </row>
    <row r="29" spans="1:20" s="149" customFormat="1" ht="14.25" customHeight="1">
      <c r="A29" s="534"/>
      <c r="B29" s="534"/>
      <c r="C29" s="529" t="s">
        <v>93</v>
      </c>
      <c r="D29" s="530"/>
      <c r="E29" s="136">
        <v>49.1</v>
      </c>
      <c r="F29" s="137">
        <v>15</v>
      </c>
      <c r="G29" s="137"/>
      <c r="H29" s="138"/>
      <c r="I29" s="23"/>
      <c r="J29" s="145">
        <v>0</v>
      </c>
      <c r="K29" s="146"/>
      <c r="L29" s="147"/>
      <c r="M29" s="145">
        <v>0</v>
      </c>
      <c r="N29" s="148"/>
      <c r="O29" s="23"/>
      <c r="P29" s="145">
        <v>0</v>
      </c>
      <c r="Q29" s="146"/>
      <c r="R29" s="23"/>
      <c r="S29" s="148">
        <v>0</v>
      </c>
      <c r="T29" s="146"/>
    </row>
    <row r="30" spans="1:20" s="149" customFormat="1" ht="14.25" customHeight="1">
      <c r="A30" s="534"/>
      <c r="B30" s="534"/>
      <c r="C30" s="529" t="s">
        <v>94</v>
      </c>
      <c r="D30" s="530"/>
      <c r="E30" s="136">
        <v>49.1</v>
      </c>
      <c r="F30" s="137">
        <v>15</v>
      </c>
      <c r="G30" s="137"/>
      <c r="H30" s="138"/>
      <c r="I30" s="23"/>
      <c r="J30" s="145">
        <v>0</v>
      </c>
      <c r="K30" s="146"/>
      <c r="L30" s="147"/>
      <c r="M30" s="145">
        <v>0</v>
      </c>
      <c r="N30" s="148"/>
      <c r="O30" s="23"/>
      <c r="P30" s="145">
        <v>0</v>
      </c>
      <c r="Q30" s="146"/>
      <c r="R30" s="23"/>
      <c r="S30" s="148">
        <v>0</v>
      </c>
      <c r="T30" s="146"/>
    </row>
    <row r="31" spans="1:20" s="149" customFormat="1" ht="14.25" customHeight="1">
      <c r="A31" s="534"/>
      <c r="B31" s="534"/>
      <c r="C31" s="529" t="s">
        <v>95</v>
      </c>
      <c r="D31" s="530"/>
      <c r="E31" s="136">
        <v>49.1</v>
      </c>
      <c r="F31" s="137">
        <v>15</v>
      </c>
      <c r="G31" s="137"/>
      <c r="H31" s="138"/>
      <c r="I31" s="23"/>
      <c r="J31" s="145">
        <v>0.19</v>
      </c>
      <c r="K31" s="146"/>
      <c r="L31" s="147"/>
      <c r="M31" s="145">
        <v>0.17399999999999999</v>
      </c>
      <c r="N31" s="148"/>
      <c r="O31" s="23"/>
      <c r="P31" s="145">
        <v>0.189</v>
      </c>
      <c r="Q31" s="146"/>
      <c r="R31" s="23"/>
      <c r="S31" s="148">
        <v>0.16600000000000001</v>
      </c>
      <c r="T31" s="146"/>
    </row>
    <row r="32" spans="1:20" s="149" customFormat="1" ht="14.25" customHeight="1">
      <c r="A32" s="534"/>
      <c r="B32" s="534"/>
      <c r="C32" s="529" t="s">
        <v>96</v>
      </c>
      <c r="D32" s="530"/>
      <c r="E32" s="136"/>
      <c r="F32" s="137"/>
      <c r="G32" s="137"/>
      <c r="H32" s="138"/>
      <c r="I32" s="23"/>
      <c r="J32" s="145">
        <v>0.14499999999999999</v>
      </c>
      <c r="K32" s="146"/>
      <c r="L32" s="147"/>
      <c r="M32" s="145">
        <v>0.28299999999999997</v>
      </c>
      <c r="N32" s="148"/>
      <c r="O32" s="23"/>
      <c r="P32" s="145">
        <v>0.57099999999999995</v>
      </c>
      <c r="Q32" s="146"/>
      <c r="R32" s="23"/>
      <c r="S32" s="148">
        <v>0.49299999999999999</v>
      </c>
      <c r="T32" s="146"/>
    </row>
    <row r="33" spans="1:20" s="149" customFormat="1" ht="14.25" customHeight="1">
      <c r="A33" s="534"/>
      <c r="B33" s="534"/>
      <c r="C33" s="529" t="s">
        <v>97</v>
      </c>
      <c r="D33" s="530"/>
      <c r="E33" s="136"/>
      <c r="F33" s="137"/>
      <c r="G33" s="137"/>
      <c r="H33" s="138"/>
      <c r="I33" s="23"/>
      <c r="J33" s="145">
        <v>0</v>
      </c>
      <c r="K33" s="146"/>
      <c r="L33" s="147"/>
      <c r="M33" s="145">
        <v>0</v>
      </c>
      <c r="N33" s="148"/>
      <c r="O33" s="23"/>
      <c r="P33" s="145">
        <v>0</v>
      </c>
      <c r="Q33" s="146"/>
      <c r="R33" s="23"/>
      <c r="S33" s="148">
        <v>0</v>
      </c>
      <c r="T33" s="146"/>
    </row>
    <row r="34" spans="1:20" s="149" customFormat="1" ht="14.25" customHeight="1">
      <c r="A34" s="534"/>
      <c r="B34" s="534"/>
      <c r="C34" s="529" t="s">
        <v>98</v>
      </c>
      <c r="D34" s="530"/>
      <c r="E34" s="136">
        <v>49.1</v>
      </c>
      <c r="F34" s="137">
        <v>15</v>
      </c>
      <c r="G34" s="137"/>
      <c r="H34" s="138"/>
      <c r="I34" s="23"/>
      <c r="J34" s="145">
        <v>0</v>
      </c>
      <c r="K34" s="146"/>
      <c r="L34" s="147"/>
      <c r="M34" s="145">
        <v>0</v>
      </c>
      <c r="N34" s="148"/>
      <c r="O34" s="23"/>
      <c r="P34" s="145">
        <v>0</v>
      </c>
      <c r="Q34" s="146"/>
      <c r="R34" s="23"/>
      <c r="S34" s="148">
        <v>0</v>
      </c>
      <c r="T34" s="146"/>
    </row>
    <row r="35" spans="1:20" s="149" customFormat="1" ht="14.25" customHeight="1">
      <c r="A35" s="534"/>
      <c r="B35" s="534"/>
      <c r="C35" s="529" t="s">
        <v>99</v>
      </c>
      <c r="D35" s="530"/>
      <c r="E35" s="136"/>
      <c r="F35" s="137"/>
      <c r="G35" s="137"/>
      <c r="H35" s="138"/>
      <c r="I35" s="23"/>
      <c r="J35" s="301">
        <v>1.5980000000000001</v>
      </c>
      <c r="K35" s="301"/>
      <c r="L35" s="301"/>
      <c r="M35" s="301">
        <v>1.552</v>
      </c>
      <c r="N35" s="301"/>
      <c r="O35" s="301"/>
      <c r="P35" s="301">
        <v>1.415</v>
      </c>
      <c r="Q35" s="301"/>
      <c r="R35" s="301"/>
      <c r="S35" s="301">
        <v>1.4119999999999999</v>
      </c>
      <c r="T35" s="146"/>
    </row>
    <row r="36" spans="1:20" s="149" customFormat="1" ht="14.25" customHeight="1">
      <c r="A36" s="534"/>
      <c r="B36" s="534"/>
      <c r="C36" s="529" t="s">
        <v>100</v>
      </c>
      <c r="D36" s="575"/>
      <c r="E36" s="136">
        <v>49.1</v>
      </c>
      <c r="F36" s="137">
        <v>15</v>
      </c>
      <c r="G36" s="137"/>
      <c r="H36" s="138"/>
      <c r="I36" s="23"/>
      <c r="J36" s="145">
        <v>2E-3</v>
      </c>
      <c r="K36" s="146"/>
      <c r="L36" s="147"/>
      <c r="M36" s="145">
        <v>2E-3</v>
      </c>
      <c r="N36" s="148"/>
      <c r="O36" s="23"/>
      <c r="P36" s="145">
        <v>2E-3</v>
      </c>
      <c r="Q36" s="146"/>
      <c r="R36" s="23"/>
      <c r="S36" s="148">
        <v>2E-3</v>
      </c>
      <c r="T36" s="146"/>
    </row>
    <row r="37" spans="1:20" s="149" customFormat="1" ht="14.25" customHeight="1">
      <c r="A37" s="534"/>
      <c r="B37" s="534"/>
      <c r="C37" s="529" t="s">
        <v>101</v>
      </c>
      <c r="D37" s="530"/>
      <c r="E37" s="136">
        <v>49.1</v>
      </c>
      <c r="F37" s="137">
        <v>15</v>
      </c>
      <c r="G37" s="137"/>
      <c r="H37" s="138"/>
      <c r="I37" s="23"/>
      <c r="J37" s="145">
        <v>0.438</v>
      </c>
      <c r="K37" s="146"/>
      <c r="L37" s="147"/>
      <c r="M37" s="145">
        <v>0.504</v>
      </c>
      <c r="N37" s="148"/>
      <c r="O37" s="23"/>
      <c r="P37" s="145">
        <v>0.67500000000000004</v>
      </c>
      <c r="Q37" s="146"/>
      <c r="R37" s="23"/>
      <c r="S37" s="148">
        <v>0.85199999999999998</v>
      </c>
      <c r="T37" s="146"/>
    </row>
    <row r="38" spans="1:20" s="149" customFormat="1" ht="14.25" customHeight="1">
      <c r="A38" s="534"/>
      <c r="B38" s="534"/>
      <c r="C38" s="529" t="s">
        <v>102</v>
      </c>
      <c r="D38" s="530"/>
      <c r="E38" s="136"/>
      <c r="F38" s="137"/>
      <c r="G38" s="137"/>
      <c r="H38" s="138"/>
      <c r="I38" s="23"/>
      <c r="J38" s="301">
        <v>0.875</v>
      </c>
      <c r="K38" s="301"/>
      <c r="L38" s="301"/>
      <c r="M38" s="301">
        <v>0.90500000000000003</v>
      </c>
      <c r="N38" s="301"/>
      <c r="O38" s="301"/>
      <c r="P38" s="301">
        <v>0.82099999999999995</v>
      </c>
      <c r="Q38" s="301"/>
      <c r="R38" s="301"/>
      <c r="S38" s="301">
        <v>0.93300000000000005</v>
      </c>
      <c r="T38" s="146"/>
    </row>
    <row r="39" spans="1:20" s="149" customFormat="1" ht="14.25" customHeight="1">
      <c r="A39" s="534"/>
      <c r="B39" s="534"/>
      <c r="C39" s="529" t="s">
        <v>103</v>
      </c>
      <c r="D39" s="575"/>
      <c r="E39" s="136">
        <v>49.1</v>
      </c>
      <c r="F39" s="137">
        <v>15</v>
      </c>
      <c r="G39" s="137"/>
      <c r="H39" s="138"/>
      <c r="I39" s="23"/>
      <c r="J39" s="145">
        <v>0.04</v>
      </c>
      <c r="K39" s="146"/>
      <c r="L39" s="147"/>
      <c r="M39" s="145">
        <v>4.3999999999999997E-2</v>
      </c>
      <c r="N39" s="148"/>
      <c r="O39" s="23"/>
      <c r="P39" s="145">
        <v>4.4999999999999998E-2</v>
      </c>
      <c r="Q39" s="146"/>
      <c r="R39" s="23"/>
      <c r="S39" s="148">
        <v>3.6999999999999998E-2</v>
      </c>
      <c r="T39" s="146"/>
    </row>
    <row r="40" spans="1:20" s="149" customFormat="1" ht="14.25" customHeight="1">
      <c r="A40" s="534"/>
      <c r="B40" s="534"/>
      <c r="C40" s="529" t="s">
        <v>104</v>
      </c>
      <c r="D40" s="530"/>
      <c r="E40" s="147"/>
      <c r="F40" s="137"/>
      <c r="G40" s="137"/>
      <c r="H40" s="138"/>
      <c r="I40" s="23"/>
      <c r="J40" s="145">
        <v>0.14699999999999999</v>
      </c>
      <c r="K40" s="146"/>
      <c r="L40" s="147"/>
      <c r="M40" s="145">
        <v>0.36</v>
      </c>
      <c r="N40" s="148"/>
      <c r="O40" s="23"/>
      <c r="P40" s="145">
        <v>0.2</v>
      </c>
      <c r="Q40" s="146"/>
      <c r="R40" s="23"/>
      <c r="S40" s="148">
        <v>0.13800000000000001</v>
      </c>
      <c r="T40" s="146"/>
    </row>
    <row r="41" spans="1:20" s="149" customFormat="1" ht="14.25" customHeight="1">
      <c r="A41" s="534"/>
      <c r="B41" s="534"/>
      <c r="C41" s="571" t="s">
        <v>105</v>
      </c>
      <c r="D41" s="572"/>
      <c r="E41" s="136">
        <v>49.1</v>
      </c>
      <c r="F41" s="137">
        <v>15</v>
      </c>
      <c r="G41" s="137"/>
      <c r="H41" s="138"/>
      <c r="I41" s="23"/>
      <c r="J41" s="145">
        <v>0.12</v>
      </c>
      <c r="K41" s="146"/>
      <c r="L41" s="147"/>
      <c r="M41" s="145">
        <v>0.114</v>
      </c>
      <c r="N41" s="148"/>
      <c r="O41" s="23"/>
      <c r="P41" s="145">
        <v>0.122</v>
      </c>
      <c r="Q41" s="146"/>
      <c r="R41" s="23"/>
      <c r="S41" s="148">
        <v>0.13300000000000001</v>
      </c>
      <c r="T41" s="146"/>
    </row>
    <row r="42" spans="1:20" s="149" customFormat="1" ht="14.25" customHeight="1">
      <c r="A42" s="534"/>
      <c r="B42" s="534"/>
      <c r="C42" s="529" t="s">
        <v>106</v>
      </c>
      <c r="D42" s="530"/>
      <c r="E42" s="136"/>
      <c r="F42" s="137"/>
      <c r="G42" s="137"/>
      <c r="H42" s="138"/>
      <c r="I42" s="23"/>
      <c r="J42" s="145">
        <v>0.42</v>
      </c>
      <c r="K42" s="146"/>
      <c r="L42" s="147"/>
      <c r="M42" s="145">
        <v>0.377</v>
      </c>
      <c r="N42" s="148"/>
      <c r="O42" s="23"/>
      <c r="P42" s="145">
        <v>0.36599999999999999</v>
      </c>
      <c r="Q42" s="146"/>
      <c r="R42" s="23"/>
      <c r="S42" s="148">
        <v>0.438</v>
      </c>
      <c r="T42" s="146"/>
    </row>
    <row r="43" spans="1:20" s="149" customFormat="1" ht="14.25" customHeight="1">
      <c r="A43" s="534"/>
      <c r="B43" s="534"/>
      <c r="C43" s="529" t="s">
        <v>107</v>
      </c>
      <c r="D43" s="530"/>
      <c r="E43" s="136">
        <v>49.1</v>
      </c>
      <c r="F43" s="137">
        <v>15</v>
      </c>
      <c r="G43" s="137"/>
      <c r="H43" s="138"/>
      <c r="I43" s="23"/>
      <c r="J43" s="145">
        <v>3.1E-2</v>
      </c>
      <c r="K43" s="146"/>
      <c r="L43" s="147"/>
      <c r="M43" s="145">
        <v>0.16500000000000001</v>
      </c>
      <c r="N43" s="148"/>
      <c r="O43" s="23"/>
      <c r="P43" s="145">
        <v>0.251</v>
      </c>
      <c r="Q43" s="146"/>
      <c r="R43" s="23"/>
      <c r="S43" s="148">
        <v>0.215</v>
      </c>
      <c r="T43" s="146"/>
    </row>
    <row r="44" spans="1:20" s="149" customFormat="1" ht="14.25" customHeight="1">
      <c r="A44" s="534"/>
      <c r="B44" s="534"/>
      <c r="C44" s="529" t="s">
        <v>108</v>
      </c>
      <c r="D44" s="530"/>
      <c r="E44" s="136">
        <v>49.1</v>
      </c>
      <c r="F44" s="137">
        <v>15</v>
      </c>
      <c r="G44" s="137"/>
      <c r="H44" s="138"/>
      <c r="I44" s="23"/>
      <c r="J44" s="145">
        <v>0.26200000000000001</v>
      </c>
      <c r="K44" s="146"/>
      <c r="L44" s="147"/>
      <c r="M44" s="145">
        <v>0.254</v>
      </c>
      <c r="N44" s="148"/>
      <c r="O44" s="23"/>
      <c r="P44" s="145">
        <v>0.33700000000000002</v>
      </c>
      <c r="Q44" s="146"/>
      <c r="R44" s="23"/>
      <c r="S44" s="148">
        <v>0.24199999999999999</v>
      </c>
      <c r="T44" s="146"/>
    </row>
    <row r="45" spans="1:20" ht="14.25" customHeight="1">
      <c r="A45" s="534"/>
      <c r="B45" s="534"/>
      <c r="C45" s="518"/>
      <c r="D45" s="519"/>
      <c r="E45" s="150"/>
      <c r="F45" s="151"/>
      <c r="G45" s="151"/>
      <c r="H45" s="152"/>
      <c r="I45" s="153"/>
      <c r="J45" s="362"/>
      <c r="K45" s="363"/>
      <c r="L45" s="364"/>
      <c r="M45" s="362"/>
      <c r="N45" s="365"/>
      <c r="O45" s="366"/>
      <c r="P45" s="362"/>
      <c r="Q45" s="363"/>
      <c r="R45" s="366"/>
      <c r="S45" s="365"/>
      <c r="T45" s="155"/>
    </row>
    <row r="46" spans="1:20" ht="14.25" customHeight="1">
      <c r="A46" s="534"/>
      <c r="B46" s="534"/>
      <c r="C46" s="571"/>
      <c r="D46" s="572"/>
      <c r="E46" s="150"/>
      <c r="F46" s="151"/>
      <c r="G46" s="151"/>
      <c r="H46" s="152"/>
      <c r="I46" s="153"/>
      <c r="J46" s="154"/>
      <c r="K46" s="155"/>
      <c r="L46" s="156"/>
      <c r="M46" s="154"/>
      <c r="N46" s="157"/>
      <c r="O46" s="153"/>
      <c r="P46" s="154"/>
      <c r="Q46" s="155"/>
      <c r="R46" s="153"/>
      <c r="S46" s="157"/>
      <c r="T46" s="155"/>
    </row>
    <row r="47" spans="1:20" ht="14.25" customHeight="1">
      <c r="A47" s="534"/>
      <c r="B47" s="534"/>
      <c r="C47" s="529"/>
      <c r="D47" s="530"/>
      <c r="E47" s="150"/>
      <c r="F47" s="151"/>
      <c r="G47" s="151"/>
      <c r="H47" s="152"/>
      <c r="I47" s="153"/>
      <c r="J47" s="154"/>
      <c r="K47" s="155"/>
      <c r="L47" s="156"/>
      <c r="M47" s="154"/>
      <c r="N47" s="157"/>
      <c r="O47" s="153"/>
      <c r="P47" s="154"/>
      <c r="Q47" s="155"/>
      <c r="R47" s="153"/>
      <c r="S47" s="157"/>
      <c r="T47" s="155"/>
    </row>
    <row r="48" spans="1:20" ht="14.25" customHeight="1">
      <c r="A48" s="534"/>
      <c r="B48" s="534"/>
      <c r="C48" s="573"/>
      <c r="D48" s="574"/>
      <c r="E48" s="150"/>
      <c r="F48" s="151"/>
      <c r="G48" s="151"/>
      <c r="H48" s="152"/>
      <c r="I48" s="153"/>
      <c r="J48" s="154"/>
      <c r="K48" s="155"/>
      <c r="L48" s="156"/>
      <c r="M48" s="154"/>
      <c r="N48" s="157"/>
      <c r="O48" s="153"/>
      <c r="P48" s="154"/>
      <c r="Q48" s="155"/>
      <c r="R48" s="153"/>
      <c r="S48" s="157"/>
      <c r="T48" s="155"/>
    </row>
    <row r="49" spans="1:23" ht="14.25" customHeight="1">
      <c r="A49" s="534"/>
      <c r="B49" s="534"/>
      <c r="C49" s="529"/>
      <c r="D49" s="530"/>
      <c r="E49" s="150"/>
      <c r="F49" s="151"/>
      <c r="G49" s="151"/>
      <c r="H49" s="152"/>
      <c r="I49" s="153"/>
      <c r="J49" s="154"/>
      <c r="K49" s="155"/>
      <c r="L49" s="156"/>
      <c r="M49" s="154"/>
      <c r="N49" s="157"/>
      <c r="O49" s="153"/>
      <c r="P49" s="154"/>
      <c r="Q49" s="155"/>
      <c r="R49" s="153"/>
      <c r="S49" s="157"/>
      <c r="T49" s="155"/>
    </row>
    <row r="50" spans="1:23" ht="14.25" customHeight="1">
      <c r="A50" s="534"/>
      <c r="B50" s="534"/>
      <c r="C50" s="529"/>
      <c r="D50" s="530"/>
      <c r="E50" s="150"/>
      <c r="F50" s="151"/>
      <c r="G50" s="151"/>
      <c r="H50" s="152"/>
      <c r="I50" s="153"/>
      <c r="J50" s="154"/>
      <c r="K50" s="155"/>
      <c r="L50" s="156"/>
      <c r="M50" s="154"/>
      <c r="N50" s="157"/>
      <c r="O50" s="153"/>
      <c r="P50" s="154"/>
      <c r="Q50" s="155"/>
      <c r="R50" s="153"/>
      <c r="S50" s="157"/>
      <c r="T50" s="155"/>
    </row>
    <row r="51" spans="1:23" ht="14.25" customHeight="1">
      <c r="A51" s="534"/>
      <c r="B51" s="534"/>
      <c r="C51" s="529"/>
      <c r="D51" s="530"/>
      <c r="E51" s="150"/>
      <c r="F51" s="151"/>
      <c r="G51" s="151"/>
      <c r="H51" s="152"/>
      <c r="I51" s="153"/>
      <c r="J51" s="154"/>
      <c r="K51" s="155"/>
      <c r="L51" s="156"/>
      <c r="M51" s="154"/>
      <c r="N51" s="157"/>
      <c r="O51" s="153"/>
      <c r="P51" s="154"/>
      <c r="Q51" s="155"/>
      <c r="R51" s="153"/>
      <c r="S51" s="157"/>
      <c r="T51" s="155"/>
    </row>
    <row r="52" spans="1:23" ht="14.25" customHeight="1" thickBot="1">
      <c r="A52" s="534"/>
      <c r="B52" s="534"/>
      <c r="C52" s="518"/>
      <c r="D52" s="519"/>
      <c r="E52" s="343"/>
      <c r="F52" s="344"/>
      <c r="G52" s="123"/>
      <c r="H52" s="158"/>
      <c r="I52" s="159"/>
      <c r="J52" s="160"/>
      <c r="K52" s="161"/>
      <c r="L52" s="162"/>
      <c r="M52" s="160"/>
      <c r="N52" s="163"/>
      <c r="O52" s="159"/>
      <c r="P52" s="160"/>
      <c r="Q52" s="161"/>
      <c r="R52" s="159"/>
      <c r="S52" s="163"/>
      <c r="T52" s="161"/>
    </row>
    <row r="53" spans="1:23" ht="14.25" customHeight="1">
      <c r="A53" s="561"/>
      <c r="B53" s="164"/>
      <c r="C53" s="183"/>
      <c r="D53" s="345"/>
      <c r="E53" s="165" t="s">
        <v>50</v>
      </c>
      <c r="F53" s="346">
        <f>IF(K58&gt;0,SQRT((1-K58^2)/K58^2),)</f>
        <v>0</v>
      </c>
      <c r="G53" s="167"/>
      <c r="H53" s="168"/>
      <c r="I53" s="164"/>
      <c r="J53" s="166"/>
      <c r="K53" s="169"/>
      <c r="L53" s="165" t="s">
        <v>50</v>
      </c>
      <c r="M53" s="166">
        <f>IF(I58&gt;0,SQRT((1-I58^2)/I58^2),)</f>
        <v>0</v>
      </c>
      <c r="N53" s="170"/>
      <c r="O53" s="165"/>
      <c r="P53" s="166"/>
      <c r="Q53" s="169"/>
      <c r="R53" s="165"/>
      <c r="S53" s="170"/>
      <c r="T53" s="169"/>
    </row>
    <row r="54" spans="1:23" ht="14.25" customHeight="1" thickBot="1">
      <c r="A54" s="561"/>
      <c r="B54" s="171"/>
      <c r="C54" s="347"/>
      <c r="D54" s="348"/>
      <c r="E54" s="122" t="s">
        <v>50</v>
      </c>
      <c r="F54" s="123">
        <f>IF(K59&gt;0,SQRT((1-K59^2)/K59^2),)</f>
        <v>0</v>
      </c>
      <c r="G54" s="174"/>
      <c r="H54" s="175"/>
      <c r="I54" s="171"/>
      <c r="J54" s="123"/>
      <c r="K54" s="158"/>
      <c r="L54" s="122" t="s">
        <v>50</v>
      </c>
      <c r="M54" s="349">
        <f>IF(I59&gt;0,SQRT((1-I59^2)/I59^2),)</f>
        <v>0</v>
      </c>
      <c r="N54" s="124"/>
      <c r="O54" s="122"/>
      <c r="P54" s="123"/>
      <c r="Q54" s="158"/>
      <c r="R54" s="122"/>
      <c r="S54" s="124"/>
      <c r="T54" s="158"/>
      <c r="V54" s="177"/>
    </row>
    <row r="55" spans="1:23" ht="14.25" customHeight="1">
      <c r="A55" s="534"/>
      <c r="B55" s="480" t="s">
        <v>51</v>
      </c>
      <c r="C55" s="520"/>
      <c r="D55" s="178" t="s">
        <v>30</v>
      </c>
      <c r="E55" s="522"/>
      <c r="F55" s="523"/>
      <c r="G55" s="523"/>
      <c r="H55" s="524"/>
      <c r="I55" s="13"/>
      <c r="J55" s="14" t="s">
        <v>52</v>
      </c>
      <c r="K55" s="15"/>
      <c r="L55" s="16"/>
      <c r="M55" s="14" t="s">
        <v>52</v>
      </c>
      <c r="N55" s="17"/>
      <c r="O55" s="13"/>
      <c r="P55" s="14" t="s">
        <v>52</v>
      </c>
      <c r="Q55" s="15"/>
      <c r="R55" s="13"/>
      <c r="S55" s="17" t="s">
        <v>52</v>
      </c>
      <c r="T55" s="15"/>
    </row>
    <row r="56" spans="1:23" ht="14.25" customHeight="1">
      <c r="A56" s="534"/>
      <c r="B56" s="480"/>
      <c r="C56" s="520"/>
      <c r="D56" s="184" t="s">
        <v>31</v>
      </c>
      <c r="E56" s="518"/>
      <c r="F56" s="525"/>
      <c r="G56" s="525"/>
      <c r="H56" s="519"/>
      <c r="I56" s="23"/>
      <c r="J56" s="145">
        <v>35</v>
      </c>
      <c r="K56" s="146"/>
      <c r="L56" s="147"/>
      <c r="M56" s="145">
        <v>35</v>
      </c>
      <c r="N56" s="148"/>
      <c r="O56" s="23"/>
      <c r="P56" s="145">
        <v>35</v>
      </c>
      <c r="Q56" s="146"/>
      <c r="R56" s="23"/>
      <c r="S56" s="148">
        <v>35</v>
      </c>
      <c r="T56" s="146"/>
    </row>
    <row r="57" spans="1:23" ht="14.25" customHeight="1" thickBot="1">
      <c r="A57" s="534"/>
      <c r="B57" s="465"/>
      <c r="C57" s="521"/>
      <c r="D57" s="158" t="s">
        <v>32</v>
      </c>
      <c r="E57" s="526"/>
      <c r="F57" s="527"/>
      <c r="G57" s="527"/>
      <c r="H57" s="528"/>
      <c r="I57" s="185"/>
      <c r="J57" s="186" t="s">
        <v>109</v>
      </c>
      <c r="K57" s="189"/>
      <c r="L57" s="350"/>
      <c r="M57" s="186" t="s">
        <v>109</v>
      </c>
      <c r="N57" s="351"/>
      <c r="O57" s="190"/>
      <c r="P57" s="186" t="s">
        <v>109</v>
      </c>
      <c r="Q57" s="189"/>
      <c r="R57" s="190"/>
      <c r="S57" s="186" t="s">
        <v>109</v>
      </c>
      <c r="T57" s="187"/>
    </row>
    <row r="58" spans="1:23" ht="14.25" customHeight="1" thickBot="1">
      <c r="A58" s="534"/>
      <c r="B58" s="503" t="s">
        <v>54</v>
      </c>
      <c r="C58" s="504"/>
      <c r="D58" s="505"/>
      <c r="E58" s="512" t="s">
        <v>55</v>
      </c>
      <c r="F58" s="513"/>
      <c r="G58" s="513"/>
      <c r="H58" s="568"/>
      <c r="I58" s="191"/>
      <c r="J58" s="192"/>
      <c r="K58" s="193"/>
      <c r="L58" s="191"/>
      <c r="M58" s="192"/>
      <c r="N58" s="193"/>
      <c r="O58" s="191"/>
      <c r="P58" s="192"/>
      <c r="Q58" s="193"/>
      <c r="R58" s="191"/>
      <c r="S58" s="192"/>
      <c r="T58" s="193"/>
    </row>
    <row r="59" spans="1:23" ht="14.25" customHeight="1">
      <c r="A59" s="534"/>
      <c r="B59" s="506"/>
      <c r="C59" s="507"/>
      <c r="D59" s="508"/>
      <c r="E59" s="514" t="s">
        <v>56</v>
      </c>
      <c r="F59" s="515"/>
      <c r="G59" s="515"/>
      <c r="H59" s="569"/>
      <c r="I59" s="194"/>
      <c r="J59" s="192"/>
      <c r="K59" s="196"/>
      <c r="L59" s="194"/>
      <c r="M59" s="192"/>
      <c r="N59" s="196"/>
      <c r="O59" s="194"/>
      <c r="P59" s="192"/>
      <c r="Q59" s="196"/>
      <c r="R59" s="194"/>
      <c r="S59" s="192"/>
      <c r="T59" s="196"/>
    </row>
    <row r="60" spans="1:23" ht="14.25" customHeight="1">
      <c r="A60" s="534"/>
      <c r="B60" s="506"/>
      <c r="C60" s="507"/>
      <c r="D60" s="508"/>
      <c r="E60" s="516" t="s">
        <v>28</v>
      </c>
      <c r="F60" s="517"/>
      <c r="G60" s="517"/>
      <c r="H60" s="570"/>
      <c r="I60" s="518"/>
      <c r="J60" s="525"/>
      <c r="K60" s="523"/>
      <c r="L60" s="518"/>
      <c r="M60" s="525"/>
      <c r="N60" s="519"/>
      <c r="O60" s="518"/>
      <c r="P60" s="525"/>
      <c r="Q60" s="519"/>
      <c r="R60" s="518"/>
      <c r="S60" s="525"/>
      <c r="T60" s="519"/>
    </row>
    <row r="61" spans="1:23" ht="14.25" customHeight="1" thickBot="1">
      <c r="A61" s="534"/>
      <c r="B61" s="509"/>
      <c r="C61" s="510"/>
      <c r="D61" s="511"/>
      <c r="E61" s="497" t="s">
        <v>28</v>
      </c>
      <c r="F61" s="498"/>
      <c r="G61" s="498"/>
      <c r="H61" s="567"/>
      <c r="I61" s="526"/>
      <c r="J61" s="527"/>
      <c r="K61" s="527"/>
      <c r="L61" s="526"/>
      <c r="M61" s="527"/>
      <c r="N61" s="528"/>
      <c r="O61" s="526"/>
      <c r="P61" s="527"/>
      <c r="Q61" s="528"/>
      <c r="R61" s="526"/>
      <c r="S61" s="527"/>
      <c r="T61" s="528"/>
      <c r="W61" s="197"/>
    </row>
    <row r="62" spans="1:23" ht="14.25" customHeight="1">
      <c r="A62" s="534"/>
      <c r="B62" s="477" t="s">
        <v>57</v>
      </c>
      <c r="C62" s="478"/>
      <c r="D62" s="479"/>
      <c r="E62" s="483" t="s">
        <v>58</v>
      </c>
      <c r="F62" s="484"/>
      <c r="G62" s="484"/>
      <c r="H62" s="485"/>
      <c r="I62" s="198">
        <f>ROUND((V8^2+W8^2)*[2]АРЭС!$F$10/[2]АРЭС!$C$10^2,4)</f>
        <v>1.2999999999999999E-3</v>
      </c>
      <c r="J62" s="199" t="s">
        <v>59</v>
      </c>
      <c r="K62" s="200">
        <f>ROUND((V8^2+W8^2)*[2]АРЭС!$I$10/([2]АРЭС!$C$10*100),4)</f>
        <v>3.6400000000000002E-2</v>
      </c>
      <c r="L62" s="198">
        <f>ROUND((X8^2+Y8^2)*[2]АРЭС!$F$10/[2]АРЭС!$C$10^2,4)</f>
        <v>1.6000000000000001E-3</v>
      </c>
      <c r="M62" s="199" t="s">
        <v>59</v>
      </c>
      <c r="N62" s="200">
        <f>ROUND((X8^2+Y8^2)*[2]АРЭС!$I$10/([2]АРЭС!$C$10*100),4)</f>
        <v>4.7199999999999999E-2</v>
      </c>
      <c r="O62" s="198">
        <f>ROUND((Z8^2+AA8^2)*[2]АРЭС!$F$10/[2]АРЭС!$C$10^2,4)</f>
        <v>1.2999999999999999E-3</v>
      </c>
      <c r="P62" s="199" t="s">
        <v>59</v>
      </c>
      <c r="Q62" s="200">
        <f>ROUND((Z8^2+AA8^2)*[2]АРЭС!$I$10/([2]АРЭС!$C$10*100),4)</f>
        <v>3.8300000000000001E-2</v>
      </c>
      <c r="R62" s="198">
        <f>ROUND((AB8^2+AC8^2)*[2]АРЭС!$F$10/[2]АРЭС!$C$10^2,4)</f>
        <v>1.1999999999999999E-3</v>
      </c>
      <c r="S62" s="199" t="s">
        <v>59</v>
      </c>
      <c r="T62" s="200">
        <f>ROUND((AB8^2+AC8^2)*[2]АРЭС!$I$10/([2]АРЭС!$C$10*100),4)</f>
        <v>3.4500000000000003E-2</v>
      </c>
    </row>
    <row r="63" spans="1:23" ht="14.25" customHeight="1">
      <c r="A63" s="534"/>
      <c r="B63" s="480"/>
      <c r="C63" s="481"/>
      <c r="D63" s="482"/>
      <c r="E63" s="486" t="s">
        <v>58</v>
      </c>
      <c r="F63" s="487"/>
      <c r="G63" s="487"/>
      <c r="H63" s="488"/>
      <c r="I63" s="201">
        <f>ROUND((V12^2+W12^2)*[2]АРЭС!$F$11/[2]АРЭС!$C$11^2,4)</f>
        <v>2.0999999999999999E-3</v>
      </c>
      <c r="J63" s="202" t="s">
        <v>59</v>
      </c>
      <c r="K63" s="203">
        <f>ROUND((V12^2+W12^2)*[2]АРЭС!$I$11/([2]АРЭС!$C$11*100),4)</f>
        <v>6.59E-2</v>
      </c>
      <c r="L63" s="201">
        <f>ROUND((X12^2+Y12^2)*[2]АРЭС!$F$11/[2]АРЭС!$C$11^2,4)</f>
        <v>2.3E-3</v>
      </c>
      <c r="M63" s="202" t="s">
        <v>59</v>
      </c>
      <c r="N63" s="203">
        <f>ROUND((X12^2+Y12^2)*[2]АРЭС!$I$11/([2]АРЭС!$C$11*100),4)</f>
        <v>7.1900000000000006E-2</v>
      </c>
      <c r="O63" s="201">
        <f>ROUND((Z12^2+AA12^2)*[2]АРЭС!$F$11/[2]АРЭС!$C$11^2,4)</f>
        <v>2.2000000000000001E-3</v>
      </c>
      <c r="P63" s="202" t="s">
        <v>59</v>
      </c>
      <c r="Q63" s="203">
        <f>ROUND((Z12^2+AA12^2)*[2]АРЭС!$I$11/([2]АРЭС!$C$11*100),4)</f>
        <v>6.8099999999999994E-2</v>
      </c>
      <c r="R63" s="201">
        <f>ROUND((AB12^2+AC12^2)*[2]АРЭС!$F$11/[2]АРЭС!$C$11^2,4)</f>
        <v>1.6999999999999999E-3</v>
      </c>
      <c r="S63" s="202" t="s">
        <v>59</v>
      </c>
      <c r="T63" s="203">
        <f>ROUND((AB12^2+AC12^2)*[2]АРЭС!$I$11/([2]АРЭС!$C$11*100),4)</f>
        <v>5.33E-2</v>
      </c>
    </row>
    <row r="64" spans="1:23" ht="14.25" customHeight="1">
      <c r="A64" s="534"/>
      <c r="B64" s="480"/>
      <c r="C64" s="481"/>
      <c r="D64" s="482"/>
      <c r="E64" s="486" t="s">
        <v>58</v>
      </c>
      <c r="F64" s="487"/>
      <c r="G64" s="487"/>
      <c r="H64" s="488"/>
      <c r="I64" s="105"/>
      <c r="J64" s="204" t="s">
        <v>59</v>
      </c>
      <c r="K64" s="74"/>
      <c r="L64" s="105"/>
      <c r="M64" s="204" t="s">
        <v>59</v>
      </c>
      <c r="N64" s="74"/>
      <c r="O64" s="105"/>
      <c r="P64" s="204" t="s">
        <v>59</v>
      </c>
      <c r="Q64" s="74"/>
      <c r="R64" s="105"/>
      <c r="S64" s="204" t="s">
        <v>59</v>
      </c>
      <c r="T64" s="74"/>
    </row>
    <row r="65" spans="1:20" ht="14.25" customHeight="1" thickBot="1">
      <c r="A65" s="534"/>
      <c r="B65" s="480"/>
      <c r="C65" s="481"/>
      <c r="D65" s="482"/>
      <c r="E65" s="489" t="s">
        <v>58</v>
      </c>
      <c r="F65" s="490"/>
      <c r="G65" s="490"/>
      <c r="H65" s="491"/>
      <c r="I65" s="113"/>
      <c r="J65" s="205" t="s">
        <v>59</v>
      </c>
      <c r="K65" s="61"/>
      <c r="L65" s="113"/>
      <c r="M65" s="205" t="s">
        <v>59</v>
      </c>
      <c r="N65" s="61"/>
      <c r="O65" s="113"/>
      <c r="P65" s="205" t="s">
        <v>59</v>
      </c>
      <c r="Q65" s="61"/>
      <c r="R65" s="113"/>
      <c r="S65" s="205" t="s">
        <v>59</v>
      </c>
      <c r="T65" s="61"/>
    </row>
    <row r="66" spans="1:20" ht="14.25" customHeight="1">
      <c r="A66" s="561"/>
      <c r="B66" s="206"/>
      <c r="C66" s="207"/>
      <c r="D66" s="208"/>
      <c r="E66" s="209"/>
      <c r="F66" s="492" t="s">
        <v>60</v>
      </c>
      <c r="G66" s="492"/>
      <c r="H66" s="210"/>
      <c r="I66" s="211">
        <f>I62+V8+V7+H6</f>
        <v>2.1633</v>
      </c>
      <c r="J66" s="212" t="s">
        <v>59</v>
      </c>
      <c r="K66" s="213">
        <f>K62+W8+W7+H7</f>
        <v>0.97260000000000002</v>
      </c>
      <c r="L66" s="211">
        <f>L62+X8+X7+H6</f>
        <v>2.4045999999999998</v>
      </c>
      <c r="M66" s="212" t="s">
        <v>59</v>
      </c>
      <c r="N66" s="214">
        <f>N62+Y8+Y7+H7</f>
        <v>1.2223999999999999</v>
      </c>
      <c r="O66" s="215">
        <f>O62+Z8+Z7+H6</f>
        <v>2.1993</v>
      </c>
      <c r="P66" s="212" t="s">
        <v>59</v>
      </c>
      <c r="Q66" s="213">
        <f>Q62+AA8+AA7+H7</f>
        <v>1.0375000000000001</v>
      </c>
      <c r="R66" s="211">
        <f>R62+AB8+AB7+H6</f>
        <v>2.0931999999999999</v>
      </c>
      <c r="S66" s="212" t="s">
        <v>59</v>
      </c>
      <c r="T66" s="214">
        <f>T62+AC8+AC7+H7</f>
        <v>0.98069999999999991</v>
      </c>
    </row>
    <row r="67" spans="1:20" ht="14.25" customHeight="1">
      <c r="A67" s="561"/>
      <c r="B67" s="216"/>
      <c r="C67" s="217"/>
      <c r="D67" s="218"/>
      <c r="E67" s="219"/>
      <c r="F67" s="462" t="s">
        <v>61</v>
      </c>
      <c r="G67" s="462"/>
      <c r="H67" s="220"/>
      <c r="I67" s="221">
        <f>I63+V12+V11+H10</f>
        <v>2.9861</v>
      </c>
      <c r="J67" s="204" t="s">
        <v>59</v>
      </c>
      <c r="K67" s="221">
        <f>K63+W12+W11+H11</f>
        <v>1.2648999999999999</v>
      </c>
      <c r="L67" s="222">
        <f>L63+X12+X11+H10</f>
        <v>3.1303000000000001</v>
      </c>
      <c r="M67" s="204" t="s">
        <v>59</v>
      </c>
      <c r="N67" s="223">
        <f>N63+Y12+Y11+H11</f>
        <v>1.2859000000000003</v>
      </c>
      <c r="O67" s="221">
        <f>O63+Z12+Z11+H10</f>
        <v>3.0922000000000001</v>
      </c>
      <c r="P67" s="204" t="s">
        <v>59</v>
      </c>
      <c r="Q67" s="221">
        <f>Q63+AA12+AA11+H11</f>
        <v>1.1091000000000002</v>
      </c>
      <c r="R67" s="222">
        <f>R63+AB12+AB11+H10</f>
        <v>2.6467000000000001</v>
      </c>
      <c r="S67" s="204" t="s">
        <v>59</v>
      </c>
      <c r="T67" s="223">
        <f>T63+AC12+AC11+H11</f>
        <v>1.2492999999999999</v>
      </c>
    </row>
    <row r="68" spans="1:20" ht="14.25" customHeight="1">
      <c r="A68" s="561"/>
      <c r="B68" s="216"/>
      <c r="C68" s="217"/>
      <c r="D68" s="218"/>
      <c r="E68" s="219"/>
      <c r="F68" s="463" t="s">
        <v>62</v>
      </c>
      <c r="G68" s="463"/>
      <c r="H68" s="220"/>
      <c r="I68" s="106"/>
      <c r="J68" s="204" t="s">
        <v>59</v>
      </c>
      <c r="K68" s="106"/>
      <c r="L68" s="105"/>
      <c r="M68" s="204" t="s">
        <v>59</v>
      </c>
      <c r="N68" s="74"/>
      <c r="O68" s="106"/>
      <c r="P68" s="204" t="s">
        <v>59</v>
      </c>
      <c r="Q68" s="106"/>
      <c r="R68" s="105"/>
      <c r="S68" s="204" t="s">
        <v>59</v>
      </c>
      <c r="T68" s="74"/>
    </row>
    <row r="69" spans="1:20" ht="14.25" customHeight="1" thickBot="1">
      <c r="A69" s="561"/>
      <c r="B69" s="224"/>
      <c r="C69" s="225"/>
      <c r="D69" s="226"/>
      <c r="E69" s="227"/>
      <c r="F69" s="464" t="s">
        <v>63</v>
      </c>
      <c r="G69" s="464"/>
      <c r="H69" s="228"/>
      <c r="I69" s="225"/>
      <c r="J69" s="229" t="s">
        <v>59</v>
      </c>
      <c r="K69" s="225"/>
      <c r="L69" s="224"/>
      <c r="M69" s="229" t="s">
        <v>59</v>
      </c>
      <c r="N69" s="226"/>
      <c r="O69" s="225"/>
      <c r="P69" s="229" t="s">
        <v>59</v>
      </c>
      <c r="Q69" s="225"/>
      <c r="R69" s="224"/>
      <c r="S69" s="229" t="s">
        <v>59</v>
      </c>
      <c r="T69" s="226"/>
    </row>
    <row r="70" spans="1:20" ht="14.25" customHeight="1" thickBot="1">
      <c r="A70" s="534"/>
      <c r="B70" s="465"/>
      <c r="C70" s="466"/>
      <c r="D70" s="467"/>
      <c r="E70" s="468" t="s">
        <v>64</v>
      </c>
      <c r="F70" s="469"/>
      <c r="G70" s="469"/>
      <c r="H70" s="470"/>
      <c r="I70" s="230">
        <f>I66+I67</f>
        <v>5.1494</v>
      </c>
      <c r="J70" s="231" t="s">
        <v>59</v>
      </c>
      <c r="K70" s="232">
        <f>K66+K67</f>
        <v>2.2374999999999998</v>
      </c>
      <c r="L70" s="230">
        <f>L66+L67</f>
        <v>5.5349000000000004</v>
      </c>
      <c r="M70" s="231" t="s">
        <v>59</v>
      </c>
      <c r="N70" s="232">
        <f>N66+N67</f>
        <v>2.5083000000000002</v>
      </c>
      <c r="O70" s="230">
        <f>O66+O67</f>
        <v>5.2915000000000001</v>
      </c>
      <c r="P70" s="231" t="s">
        <v>59</v>
      </c>
      <c r="Q70" s="232">
        <f>Q66+Q67</f>
        <v>2.1466000000000003</v>
      </c>
      <c r="R70" s="230">
        <f>R66+R67</f>
        <v>4.7399000000000004</v>
      </c>
      <c r="S70" s="231" t="s">
        <v>59</v>
      </c>
      <c r="T70" s="232">
        <f>T66+T67</f>
        <v>2.2299999999999995</v>
      </c>
    </row>
    <row r="71" spans="1:20" ht="14.25" customHeight="1" thickBot="1">
      <c r="A71" s="534"/>
      <c r="B71" s="471" t="s">
        <v>65</v>
      </c>
      <c r="C71" s="565"/>
      <c r="D71" s="566"/>
      <c r="E71" s="474" t="s">
        <v>66</v>
      </c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6"/>
    </row>
    <row r="72" spans="1:20" ht="14.25" customHeight="1" thickBot="1">
      <c r="A72" s="558"/>
      <c r="B72" s="459" t="s">
        <v>67</v>
      </c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1"/>
    </row>
    <row r="74" spans="1:20" s="352" customFormat="1" ht="15">
      <c r="B74" t="s">
        <v>68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69</v>
      </c>
      <c r="Q74"/>
      <c r="R74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74"/>
  <sheetViews>
    <sheetView view="pageBreakPreview" zoomScale="60" zoomScaleNormal="100" workbookViewId="0">
      <selection activeCell="S31" sqref="S31:S44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1" customFormat="1" ht="14.25" customHeight="1">
      <c r="A1" s="559" t="s">
        <v>87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</row>
    <row r="2" spans="1:31" s="1" customFormat="1" ht="14.25" customHeight="1" thickBot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</row>
    <row r="3" spans="1:31" ht="14.25" customHeight="1" thickBot="1">
      <c r="A3" s="533" t="s">
        <v>1</v>
      </c>
      <c r="B3" s="477"/>
      <c r="C3" s="478"/>
      <c r="D3" s="479"/>
      <c r="E3" s="477" t="s">
        <v>2</v>
      </c>
      <c r="F3" s="479"/>
      <c r="G3" s="478" t="s">
        <v>3</v>
      </c>
      <c r="H3" s="479"/>
      <c r="I3" s="562" t="s">
        <v>80</v>
      </c>
      <c r="J3" s="563"/>
      <c r="K3" s="564"/>
      <c r="L3" s="562" t="s">
        <v>81</v>
      </c>
      <c r="M3" s="563"/>
      <c r="N3" s="564"/>
      <c r="O3" s="562" t="s">
        <v>82</v>
      </c>
      <c r="P3" s="563"/>
      <c r="Q3" s="564"/>
      <c r="R3" s="562" t="s">
        <v>83</v>
      </c>
      <c r="S3" s="563"/>
      <c r="T3" s="564"/>
    </row>
    <row r="4" spans="1:31" ht="14.25" customHeight="1">
      <c r="A4" s="534"/>
      <c r="B4" s="480"/>
      <c r="C4" s="481"/>
      <c r="D4" s="482"/>
      <c r="E4" s="480"/>
      <c r="F4" s="482"/>
      <c r="G4" s="481"/>
      <c r="H4" s="482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556" t="s">
        <v>11</v>
      </c>
      <c r="W4" s="557"/>
      <c r="X4" s="556" t="s">
        <v>12</v>
      </c>
      <c r="Y4" s="557"/>
      <c r="Z4" s="556" t="s">
        <v>13</v>
      </c>
      <c r="AA4" s="557"/>
      <c r="AB4" s="556" t="s">
        <v>14</v>
      </c>
      <c r="AC4" s="557"/>
    </row>
    <row r="5" spans="1:31" ht="14.25" customHeight="1" thickBot="1">
      <c r="A5" s="534"/>
      <c r="B5" s="465"/>
      <c r="C5" s="466"/>
      <c r="D5" s="467"/>
      <c r="E5" s="465"/>
      <c r="F5" s="467"/>
      <c r="G5" s="466"/>
      <c r="H5" s="467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</row>
    <row r="6" spans="1:31" ht="14.25" customHeight="1">
      <c r="A6" s="534"/>
      <c r="B6" s="533" t="s">
        <v>19</v>
      </c>
      <c r="C6" s="541" t="s">
        <v>20</v>
      </c>
      <c r="D6" s="51">
        <v>110</v>
      </c>
      <c r="E6" s="547">
        <v>7</v>
      </c>
      <c r="F6" s="548"/>
      <c r="G6" s="11" t="s">
        <v>21</v>
      </c>
      <c r="H6" s="265">
        <f>[2]АРЭС!$E$10</f>
        <v>2.9000000000000001E-2</v>
      </c>
      <c r="I6" s="13"/>
      <c r="J6" s="372"/>
      <c r="K6" s="373"/>
      <c r="L6" s="374"/>
      <c r="M6" s="372"/>
      <c r="N6" s="375"/>
      <c r="O6" s="376"/>
      <c r="P6" s="372"/>
      <c r="Q6" s="373"/>
      <c r="R6" s="376"/>
      <c r="S6" s="375"/>
      <c r="T6" s="373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  <c r="AE6" s="19" t="s">
        <v>24</v>
      </c>
    </row>
    <row r="7" spans="1:31" ht="14.25" customHeight="1">
      <c r="A7" s="534"/>
      <c r="B7" s="534"/>
      <c r="C7" s="542"/>
      <c r="D7" s="20">
        <v>35</v>
      </c>
      <c r="E7" s="549"/>
      <c r="F7" s="550"/>
      <c r="G7" s="73" t="s">
        <v>25</v>
      </c>
      <c r="H7" s="287">
        <f>[2]АРЭС!$L$10</f>
        <v>0.13119999999999998</v>
      </c>
      <c r="I7" s="23"/>
      <c r="J7" s="139"/>
      <c r="K7" s="140"/>
      <c r="L7" s="141"/>
      <c r="M7" s="139"/>
      <c r="N7" s="142"/>
      <c r="O7" s="143"/>
      <c r="P7" s="139"/>
      <c r="Q7" s="140"/>
      <c r="R7" s="143"/>
      <c r="S7" s="142"/>
      <c r="T7" s="140"/>
      <c r="U7" s="18" t="s">
        <v>88</v>
      </c>
      <c r="V7" s="288">
        <f>IF(I7&gt;0,ROUND(I7*$I$56*$I$58*SQRT(3)/1000,2),J7)</f>
        <v>0</v>
      </c>
      <c r="W7" s="289">
        <f>IF(K7&gt;0,K7,ROUND(V7*$M$53,2))</f>
        <v>0</v>
      </c>
      <c r="X7" s="288">
        <f>IF(L7&gt;0,ROUND(L7*$L$56*$L$58*SQRT(3)/1000,2),M7)</f>
        <v>0</v>
      </c>
      <c r="Y7" s="289">
        <f>IF(N7&gt;0,N7,ROUND(X7*$M$53,2))</f>
        <v>0</v>
      </c>
      <c r="Z7" s="288">
        <f>IF(O7&gt;0,ROUND(O7*$O$56*$O$58*SQRT(3)/1000,2),P7)</f>
        <v>0</v>
      </c>
      <c r="AA7" s="289">
        <f>IF(Q7&gt;0,Q7,ROUND(Z7*$M$53,2))</f>
        <v>0</v>
      </c>
      <c r="AB7" s="288">
        <f>IF(R7&gt;0,ROUND(R7*$R$56*$R$58*SQRT(3)/1000,2),S7)</f>
        <v>0</v>
      </c>
      <c r="AC7" s="289">
        <f>IF(T7&gt;0,T7,ROUND(AB7*$M$53,2))</f>
        <v>0</v>
      </c>
    </row>
    <row r="8" spans="1:31" ht="14.25" customHeight="1" thickBot="1">
      <c r="A8" s="534"/>
      <c r="B8" s="534"/>
      <c r="C8" s="542"/>
      <c r="D8" s="30">
        <v>6</v>
      </c>
      <c r="E8" s="578"/>
      <c r="F8" s="579"/>
      <c r="G8" s="60"/>
      <c r="H8" s="61"/>
      <c r="I8" s="237"/>
      <c r="J8" s="233">
        <v>2.2909999999999999</v>
      </c>
      <c r="K8" s="234">
        <v>0.76900000000000002</v>
      </c>
      <c r="L8" s="235"/>
      <c r="M8" s="236">
        <v>2.2970000000000002</v>
      </c>
      <c r="N8" s="234">
        <v>0.78500000000000003</v>
      </c>
      <c r="O8" s="237"/>
      <c r="P8" s="236">
        <v>2.1419999999999999</v>
      </c>
      <c r="Q8" s="234">
        <v>0.67500000000000004</v>
      </c>
      <c r="R8" s="237"/>
      <c r="S8" s="238">
        <v>2.1040000000000001</v>
      </c>
      <c r="T8" s="236">
        <v>0.69499999999999995</v>
      </c>
      <c r="U8" s="18" t="s">
        <v>89</v>
      </c>
      <c r="V8" s="288">
        <f>IF(I8&gt;0,ROUND(I8*$I$57*$K$58*SQRT(3)/1000,3),J8)</f>
        <v>2.2909999999999999</v>
      </c>
      <c r="W8" s="289">
        <f>IF(K8&gt;0,K8,ROUND(V8*$F$53,3))</f>
        <v>0.76900000000000002</v>
      </c>
      <c r="X8" s="288">
        <f>IF(L8&gt;0,ROUND(L8*$L$57*$N$58*SQRT(3)/1000,3),M8)</f>
        <v>2.2970000000000002</v>
      </c>
      <c r="Y8" s="289">
        <f>IF(N8&gt;0,N8,ROUND(X8*$F$53,3))</f>
        <v>0.78500000000000003</v>
      </c>
      <c r="Z8" s="288">
        <f>IF(O8&gt;0,ROUND(O8*$O$57*$Q$58*SQRT(3)/1000,3),P8)</f>
        <v>2.1419999999999999</v>
      </c>
      <c r="AA8" s="289">
        <f>IF(Q8&gt;0,Q8,ROUND(Z8*$F$53,3))</f>
        <v>0.67500000000000004</v>
      </c>
      <c r="AB8" s="288">
        <f>IF(R8&gt;0,ROUND(R8*$R$57*$T$58*SQRT(3)/1000,3),S8)</f>
        <v>2.1040000000000001</v>
      </c>
      <c r="AC8" s="289">
        <f>IF(T8&gt;0,T8,ROUND(AB8*$F$53,3))</f>
        <v>0.69499999999999995</v>
      </c>
    </row>
    <row r="9" spans="1:31" ht="14.25" customHeight="1" thickBot="1">
      <c r="A9" s="534"/>
      <c r="B9" s="534"/>
      <c r="C9" s="543"/>
      <c r="D9" s="42" t="s">
        <v>26</v>
      </c>
      <c r="E9" s="553"/>
      <c r="F9" s="554"/>
      <c r="G9" s="554"/>
      <c r="H9" s="555"/>
      <c r="I9" s="243"/>
      <c r="J9" s="239"/>
      <c r="K9" s="240"/>
      <c r="L9" s="241"/>
      <c r="M9" s="239"/>
      <c r="N9" s="242"/>
      <c r="O9" s="243"/>
      <c r="P9" s="239"/>
      <c r="Q9" s="240"/>
      <c r="R9" s="243"/>
      <c r="S9" s="242"/>
      <c r="T9" s="239"/>
      <c r="U9" s="49"/>
      <c r="V9" s="50"/>
      <c r="W9" s="50"/>
      <c r="X9" s="50"/>
      <c r="Y9" s="50"/>
      <c r="Z9" s="50"/>
      <c r="AA9" s="50"/>
      <c r="AB9" s="50"/>
      <c r="AC9" s="50"/>
    </row>
    <row r="10" spans="1:31" ht="14.25" customHeight="1">
      <c r="A10" s="534"/>
      <c r="B10" s="534"/>
      <c r="C10" s="541" t="s">
        <v>90</v>
      </c>
      <c r="D10" s="51">
        <v>110</v>
      </c>
      <c r="E10" s="576">
        <v>7</v>
      </c>
      <c r="F10" s="577"/>
      <c r="G10" s="11" t="s">
        <v>21</v>
      </c>
      <c r="H10" s="265">
        <f>[2]АРЭС!$E$11</f>
        <v>2.1000000000000001E-2</v>
      </c>
      <c r="I10" s="13"/>
      <c r="J10" s="14"/>
      <c r="K10" s="15"/>
      <c r="L10" s="16"/>
      <c r="M10" s="14"/>
      <c r="N10" s="17"/>
      <c r="O10" s="13"/>
      <c r="P10" s="14"/>
      <c r="Q10" s="15"/>
      <c r="R10" s="13"/>
      <c r="S10" s="17"/>
      <c r="T10" s="14"/>
    </row>
    <row r="11" spans="1:31" ht="14.25" customHeight="1">
      <c r="A11" s="534"/>
      <c r="B11" s="534"/>
      <c r="C11" s="542"/>
      <c r="D11" s="20">
        <v>35</v>
      </c>
      <c r="E11" s="549"/>
      <c r="F11" s="550"/>
      <c r="G11" s="73" t="s">
        <v>25</v>
      </c>
      <c r="H11" s="287">
        <f>[2]АРЭС!$L$11</f>
        <v>0.11199999999999999</v>
      </c>
      <c r="I11" s="23"/>
      <c r="J11" s="145"/>
      <c r="K11" s="146"/>
      <c r="L11" s="147"/>
      <c r="M11" s="145"/>
      <c r="N11" s="148"/>
      <c r="O11" s="23"/>
      <c r="P11" s="145"/>
      <c r="Q11" s="146"/>
      <c r="R11" s="23"/>
      <c r="S11" s="148"/>
      <c r="T11" s="145"/>
      <c r="U11" s="18" t="s">
        <v>88</v>
      </c>
      <c r="V11" s="288">
        <f>IF(I11&gt;0,ROUND(I11*$K$56*$I$59*SQRT(3)/1000,2),J11)</f>
        <v>0</v>
      </c>
      <c r="W11" s="289">
        <f>IF(K11&gt;0,K11,ROUND(V11*$M$54,2))</f>
        <v>0</v>
      </c>
      <c r="X11" s="288">
        <f>IF(L11&gt;0,ROUND(L11*$N$56*$L$59*SQRT(3)/1000,2),M11)</f>
        <v>0</v>
      </c>
      <c r="Y11" s="289">
        <f>IF(N11&gt;0,N11,ROUND(X11*$M$54,2))</f>
        <v>0</v>
      </c>
      <c r="Z11" s="288">
        <f>IF(O11&gt;0,ROUND(O11*$Q$56*$O$59*SQRT(3)/1000,2),P11)</f>
        <v>0</v>
      </c>
      <c r="AA11" s="289">
        <f>IF(Q11&gt;0,Q11,ROUND(Z11*$M$54,2))</f>
        <v>0</v>
      </c>
      <c r="AB11" s="288">
        <f>IF(R11&gt;0,ROUND(R11*$T$56*$R$59*SQRT(3)/1000,2),S11)</f>
        <v>0</v>
      </c>
      <c r="AC11" s="289">
        <f>IF(T11&gt;0,T11,ROUND(AB11*$M$54,2))</f>
        <v>0</v>
      </c>
    </row>
    <row r="12" spans="1:31" ht="14.25" customHeight="1" thickBot="1">
      <c r="A12" s="534"/>
      <c r="B12" s="534"/>
      <c r="C12" s="542"/>
      <c r="D12" s="30">
        <v>6</v>
      </c>
      <c r="E12" s="578"/>
      <c r="F12" s="579"/>
      <c r="G12" s="60"/>
      <c r="H12" s="61"/>
      <c r="I12" s="237"/>
      <c r="J12" s="236">
        <v>1.804</v>
      </c>
      <c r="K12" s="234">
        <v>0.63700000000000001</v>
      </c>
      <c r="L12" s="235"/>
      <c r="M12" s="236">
        <v>1.8580000000000001</v>
      </c>
      <c r="N12" s="238">
        <v>0.68799999999999994</v>
      </c>
      <c r="O12" s="237"/>
      <c r="P12" s="233">
        <v>1.73</v>
      </c>
      <c r="Q12" s="290">
        <v>0.55300000000000005</v>
      </c>
      <c r="R12" s="292"/>
      <c r="S12" s="293">
        <v>1.8320000000000001</v>
      </c>
      <c r="T12" s="233">
        <v>0.67300000000000004</v>
      </c>
      <c r="U12" s="18" t="s">
        <v>89</v>
      </c>
      <c r="V12" s="288">
        <f>IF(I12&gt;0,ROUND(I12*$K$57*$K$59*SQRT(3)/1000,3),J12)</f>
        <v>1.804</v>
      </c>
      <c r="W12" s="289">
        <f>IF(K12&gt;0,K12,ROUND(V12*$F$54,3))</f>
        <v>0.63700000000000001</v>
      </c>
      <c r="X12" s="288">
        <f>IF(L12&gt;0,ROUND(L12*$N$57*$N$59*SQRT(3)/1000,3),M12)</f>
        <v>1.8580000000000001</v>
      </c>
      <c r="Y12" s="289">
        <f>IF(N12&gt;0,N12,ROUND(X12*$F$54,3))</f>
        <v>0.68799999999999994</v>
      </c>
      <c r="Z12" s="288">
        <f>IF(O12&gt;0,ROUND(O12*$Q$57*$Q$59*SQRT(3)/1000,3),P12)</f>
        <v>1.73</v>
      </c>
      <c r="AA12" s="289">
        <f>IF(Q12&gt;0,Q12,ROUND(Z12*$F$54,3))</f>
        <v>0.55300000000000005</v>
      </c>
      <c r="AB12" s="288">
        <f>IF(R12&gt;0,ROUND(R12*$T$57*$T$59*SQRT(3)/1000,3),S12)</f>
        <v>1.8320000000000001</v>
      </c>
      <c r="AC12" s="289">
        <f>IF(T12&gt;0,T12,ROUND(AB12*$F$54,3))</f>
        <v>0.67300000000000004</v>
      </c>
    </row>
    <row r="13" spans="1:31" ht="14.25" customHeight="1" thickBot="1">
      <c r="A13" s="534"/>
      <c r="B13" s="534"/>
      <c r="C13" s="543"/>
      <c r="D13" s="42" t="s">
        <v>26</v>
      </c>
      <c r="E13" s="553"/>
      <c r="F13" s="554"/>
      <c r="G13" s="554"/>
      <c r="H13" s="555"/>
      <c r="I13" s="243"/>
      <c r="J13" s="244"/>
      <c r="K13" s="245"/>
      <c r="L13" s="246"/>
      <c r="M13" s="244"/>
      <c r="N13" s="247"/>
      <c r="O13" s="248"/>
      <c r="P13" s="244"/>
      <c r="Q13" s="245"/>
      <c r="R13" s="248"/>
      <c r="S13" s="247"/>
      <c r="T13" s="244"/>
    </row>
    <row r="14" spans="1:31" ht="14.25" customHeight="1">
      <c r="A14" s="534"/>
      <c r="B14" s="534"/>
      <c r="C14" s="541" t="s">
        <v>28</v>
      </c>
      <c r="D14" s="51"/>
      <c r="E14" s="535"/>
      <c r="F14" s="538"/>
      <c r="G14" s="11" t="s">
        <v>21</v>
      </c>
      <c r="H14" s="66"/>
      <c r="I14" s="165"/>
      <c r="J14" s="166"/>
      <c r="K14" s="169"/>
      <c r="L14" s="383"/>
      <c r="M14" s="166"/>
      <c r="N14" s="170"/>
      <c r="O14" s="165"/>
      <c r="P14" s="166"/>
      <c r="Q14" s="169"/>
      <c r="R14" s="165"/>
      <c r="S14" s="170"/>
      <c r="T14" s="166"/>
    </row>
    <row r="15" spans="1:31" ht="14.25" customHeight="1">
      <c r="A15" s="534"/>
      <c r="B15" s="534"/>
      <c r="C15" s="542"/>
      <c r="D15" s="20"/>
      <c r="E15" s="518"/>
      <c r="F15" s="519"/>
      <c r="G15" s="73" t="s">
        <v>25</v>
      </c>
      <c r="H15" s="74"/>
      <c r="I15" s="283"/>
      <c r="J15" s="151"/>
      <c r="K15" s="184"/>
      <c r="L15" s="150"/>
      <c r="M15" s="151"/>
      <c r="N15" s="152"/>
      <c r="O15" s="283"/>
      <c r="P15" s="151"/>
      <c r="Q15" s="184"/>
      <c r="R15" s="283"/>
      <c r="S15" s="152"/>
      <c r="T15" s="151"/>
    </row>
    <row r="16" spans="1:31" ht="14.25" customHeight="1" thickBot="1">
      <c r="A16" s="534"/>
      <c r="B16" s="534"/>
      <c r="C16" s="542"/>
      <c r="D16" s="30"/>
      <c r="E16" s="526"/>
      <c r="F16" s="528"/>
      <c r="G16" s="60"/>
      <c r="H16" s="61"/>
      <c r="I16" s="284"/>
      <c r="J16" s="344"/>
      <c r="K16" s="377"/>
      <c r="L16" s="343"/>
      <c r="M16" s="160"/>
      <c r="N16" s="163"/>
      <c r="O16" s="284"/>
      <c r="P16" s="344"/>
      <c r="Q16" s="377"/>
      <c r="R16" s="284"/>
      <c r="S16" s="378"/>
      <c r="T16" s="344"/>
    </row>
    <row r="17" spans="1:20" ht="14.25" customHeight="1" thickBot="1">
      <c r="A17" s="534"/>
      <c r="B17" s="534"/>
      <c r="C17" s="543"/>
      <c r="D17" s="42" t="s">
        <v>26</v>
      </c>
      <c r="E17" s="471"/>
      <c r="F17" s="472"/>
      <c r="G17" s="472"/>
      <c r="H17" s="473"/>
      <c r="I17" s="285"/>
      <c r="J17" s="379"/>
      <c r="K17" s="380"/>
      <c r="L17" s="381"/>
      <c r="M17" s="379"/>
      <c r="N17" s="382"/>
      <c r="O17" s="285"/>
      <c r="P17" s="379"/>
      <c r="Q17" s="380"/>
      <c r="R17" s="285"/>
      <c r="S17" s="382"/>
      <c r="T17" s="379"/>
    </row>
    <row r="18" spans="1:20" ht="14.25" customHeight="1">
      <c r="A18" s="534"/>
      <c r="B18" s="534"/>
      <c r="C18" s="541" t="s">
        <v>28</v>
      </c>
      <c r="D18" s="51"/>
      <c r="E18" s="535"/>
      <c r="F18" s="538"/>
      <c r="G18" s="11" t="s">
        <v>21</v>
      </c>
      <c r="H18" s="66"/>
      <c r="I18" s="165"/>
      <c r="J18" s="166"/>
      <c r="K18" s="169"/>
      <c r="L18" s="383"/>
      <c r="M18" s="166"/>
      <c r="N18" s="170"/>
      <c r="O18" s="165"/>
      <c r="P18" s="166"/>
      <c r="Q18" s="169"/>
      <c r="R18" s="165"/>
      <c r="S18" s="170"/>
      <c r="T18" s="166"/>
    </row>
    <row r="19" spans="1:20" ht="14.25" customHeight="1">
      <c r="A19" s="534"/>
      <c r="B19" s="534"/>
      <c r="C19" s="542"/>
      <c r="D19" s="20"/>
      <c r="E19" s="518"/>
      <c r="F19" s="519"/>
      <c r="G19" s="73" t="s">
        <v>25</v>
      </c>
      <c r="H19" s="74"/>
      <c r="I19" s="283"/>
      <c r="J19" s="151"/>
      <c r="K19" s="184"/>
      <c r="L19" s="150"/>
      <c r="M19" s="151"/>
      <c r="N19" s="152"/>
      <c r="O19" s="283"/>
      <c r="P19" s="151"/>
      <c r="Q19" s="184"/>
      <c r="R19" s="283"/>
      <c r="S19" s="152"/>
      <c r="T19" s="151"/>
    </row>
    <row r="20" spans="1:20" ht="14.25" customHeight="1" thickBot="1">
      <c r="A20" s="534"/>
      <c r="B20" s="534"/>
      <c r="C20" s="542"/>
      <c r="D20" s="30"/>
      <c r="E20" s="526"/>
      <c r="F20" s="528"/>
      <c r="G20" s="60"/>
      <c r="H20" s="61"/>
      <c r="I20" s="284"/>
      <c r="J20" s="344"/>
      <c r="K20" s="377"/>
      <c r="L20" s="343"/>
      <c r="M20" s="344"/>
      <c r="N20" s="378"/>
      <c r="O20" s="284"/>
      <c r="P20" s="344"/>
      <c r="Q20" s="377"/>
      <c r="R20" s="284"/>
      <c r="S20" s="378"/>
      <c r="T20" s="344"/>
    </row>
    <row r="21" spans="1:20" ht="14.25" customHeight="1" thickBot="1">
      <c r="A21" s="534"/>
      <c r="B21" s="534"/>
      <c r="C21" s="543"/>
      <c r="D21" s="42" t="s">
        <v>26</v>
      </c>
      <c r="E21" s="471"/>
      <c r="F21" s="472"/>
      <c r="G21" s="472"/>
      <c r="H21" s="473"/>
      <c r="I21" s="285"/>
      <c r="J21" s="379"/>
      <c r="K21" s="380"/>
      <c r="L21" s="381"/>
      <c r="M21" s="379"/>
      <c r="N21" s="382"/>
      <c r="O21" s="285"/>
      <c r="P21" s="379"/>
      <c r="Q21" s="380"/>
      <c r="R21" s="285"/>
      <c r="S21" s="382"/>
      <c r="T21" s="379"/>
    </row>
    <row r="22" spans="1:20" ht="14.25" customHeight="1">
      <c r="A22" s="534"/>
      <c r="B22" s="534"/>
      <c r="C22" s="544" t="s">
        <v>29</v>
      </c>
      <c r="D22" s="96" t="s">
        <v>30</v>
      </c>
      <c r="E22" s="97"/>
      <c r="F22" s="66"/>
      <c r="G22" s="98"/>
      <c r="H22" s="66"/>
      <c r="I22" s="165"/>
      <c r="J22" s="166"/>
      <c r="K22" s="169"/>
      <c r="L22" s="383"/>
      <c r="M22" s="166"/>
      <c r="N22" s="170"/>
      <c r="O22" s="165"/>
      <c r="P22" s="166"/>
      <c r="Q22" s="169"/>
      <c r="R22" s="165"/>
      <c r="S22" s="170"/>
      <c r="T22" s="166"/>
    </row>
    <row r="23" spans="1:20" ht="14.25" customHeight="1">
      <c r="A23" s="534"/>
      <c r="B23" s="534"/>
      <c r="C23" s="545"/>
      <c r="D23" s="104" t="s">
        <v>31</v>
      </c>
      <c r="E23" s="105"/>
      <c r="F23" s="74"/>
      <c r="G23" s="106"/>
      <c r="H23" s="74"/>
      <c r="I23" s="286"/>
      <c r="J23" s="176"/>
      <c r="K23" s="178"/>
      <c r="L23" s="384"/>
      <c r="M23" s="176"/>
      <c r="N23" s="337"/>
      <c r="O23" s="286"/>
      <c r="P23" s="176"/>
      <c r="Q23" s="178"/>
      <c r="R23" s="286"/>
      <c r="S23" s="337"/>
      <c r="T23" s="176"/>
    </row>
    <row r="24" spans="1:20" ht="14.25" customHeight="1" thickBot="1">
      <c r="A24" s="534"/>
      <c r="B24" s="558"/>
      <c r="C24" s="546"/>
      <c r="D24" s="112" t="s">
        <v>32</v>
      </c>
      <c r="E24" s="113"/>
      <c r="F24" s="61"/>
      <c r="G24" s="60"/>
      <c r="H24" s="61"/>
      <c r="I24" s="122"/>
      <c r="J24" s="267">
        <f>J8+J12</f>
        <v>4.0949999999999998</v>
      </c>
      <c r="K24" s="267">
        <f>K8+K12</f>
        <v>1.4060000000000001</v>
      </c>
      <c r="L24" s="268"/>
      <c r="M24" s="123">
        <f>M8+M12</f>
        <v>4.1550000000000002</v>
      </c>
      <c r="N24" s="123">
        <f>N8+N12</f>
        <v>1.4729999999999999</v>
      </c>
      <c r="O24" s="122"/>
      <c r="P24" s="123">
        <f>P8+P12</f>
        <v>3.8719999999999999</v>
      </c>
      <c r="Q24" s="123">
        <f>Q8+Q12</f>
        <v>1.2280000000000002</v>
      </c>
      <c r="R24" s="122"/>
      <c r="S24" s="124">
        <f>S8+S12</f>
        <v>3.9359999999999999</v>
      </c>
      <c r="T24" s="123">
        <f>T8+T12</f>
        <v>1.3679999999999999</v>
      </c>
    </row>
    <row r="25" spans="1:20" ht="14.25" customHeight="1">
      <c r="A25" s="534"/>
      <c r="B25" s="533" t="s">
        <v>33</v>
      </c>
      <c r="C25" s="477" t="s">
        <v>34</v>
      </c>
      <c r="D25" s="479"/>
      <c r="E25" s="535" t="s">
        <v>35</v>
      </c>
      <c r="F25" s="536"/>
      <c r="G25" s="537" t="s">
        <v>36</v>
      </c>
      <c r="H25" s="538"/>
      <c r="I25" s="2" t="s">
        <v>8</v>
      </c>
      <c r="J25" s="3" t="s">
        <v>9</v>
      </c>
      <c r="K25" s="4" t="s">
        <v>10</v>
      </c>
      <c r="L25" s="2" t="s">
        <v>8</v>
      </c>
      <c r="M25" s="3" t="s">
        <v>9</v>
      </c>
      <c r="N25" s="4" t="s">
        <v>10</v>
      </c>
      <c r="O25" s="2" t="s">
        <v>8</v>
      </c>
      <c r="P25" s="3" t="s">
        <v>9</v>
      </c>
      <c r="Q25" s="4" t="s">
        <v>10</v>
      </c>
      <c r="R25" s="2" t="s">
        <v>8</v>
      </c>
      <c r="S25" s="3" t="s">
        <v>9</v>
      </c>
      <c r="T25" s="4" t="s">
        <v>10</v>
      </c>
    </row>
    <row r="26" spans="1:20" ht="14.25" customHeight="1" thickBot="1">
      <c r="A26" s="534"/>
      <c r="B26" s="534"/>
      <c r="C26" s="465"/>
      <c r="D26" s="467"/>
      <c r="E26" s="122" t="s">
        <v>37</v>
      </c>
      <c r="F26" s="123" t="s">
        <v>38</v>
      </c>
      <c r="G26" s="123" t="s">
        <v>37</v>
      </c>
      <c r="H26" s="124" t="s">
        <v>38</v>
      </c>
      <c r="I26" s="5" t="s">
        <v>15</v>
      </c>
      <c r="J26" s="6" t="s">
        <v>16</v>
      </c>
      <c r="K26" s="7" t="s">
        <v>17</v>
      </c>
      <c r="L26" s="5" t="s">
        <v>15</v>
      </c>
      <c r="M26" s="6" t="s">
        <v>16</v>
      </c>
      <c r="N26" s="7" t="s">
        <v>17</v>
      </c>
      <c r="O26" s="5" t="s">
        <v>15</v>
      </c>
      <c r="P26" s="6" t="s">
        <v>16</v>
      </c>
      <c r="Q26" s="7" t="s">
        <v>17</v>
      </c>
      <c r="R26" s="5" t="s">
        <v>15</v>
      </c>
      <c r="S26" s="6" t="s">
        <v>16</v>
      </c>
      <c r="T26" s="7" t="s">
        <v>17</v>
      </c>
    </row>
    <row r="27" spans="1:20" ht="14.25" customHeight="1">
      <c r="A27" s="534"/>
      <c r="B27" s="534"/>
      <c r="C27" s="539" t="s">
        <v>91</v>
      </c>
      <c r="D27" s="540"/>
      <c r="E27" s="336"/>
      <c r="F27" s="176"/>
      <c r="G27" s="176"/>
      <c r="H27" s="337"/>
      <c r="I27" s="338"/>
      <c r="J27" s="339">
        <v>0</v>
      </c>
      <c r="K27" s="340"/>
      <c r="L27" s="341"/>
      <c r="M27" s="339">
        <v>0</v>
      </c>
      <c r="N27" s="342"/>
      <c r="O27" s="338"/>
      <c r="P27" s="339">
        <v>0</v>
      </c>
      <c r="Q27" s="340"/>
      <c r="R27" s="338"/>
      <c r="S27" s="342">
        <v>0</v>
      </c>
      <c r="T27" s="340"/>
    </row>
    <row r="28" spans="1:20" ht="14.25" customHeight="1">
      <c r="A28" s="534"/>
      <c r="B28" s="534"/>
      <c r="C28" s="529" t="s">
        <v>92</v>
      </c>
      <c r="D28" s="530"/>
      <c r="E28" s="150"/>
      <c r="F28" s="151"/>
      <c r="G28" s="151"/>
      <c r="H28" s="152"/>
      <c r="I28" s="23"/>
      <c r="J28" s="145">
        <v>0</v>
      </c>
      <c r="K28" s="146"/>
      <c r="L28" s="147"/>
      <c r="M28" s="145">
        <v>0</v>
      </c>
      <c r="N28" s="148"/>
      <c r="O28" s="23"/>
      <c r="P28" s="145">
        <v>0</v>
      </c>
      <c r="Q28" s="146"/>
      <c r="R28" s="23"/>
      <c r="S28" s="148">
        <v>0</v>
      </c>
      <c r="T28" s="146"/>
    </row>
    <row r="29" spans="1:20" s="149" customFormat="1" ht="14.25" customHeight="1">
      <c r="A29" s="534"/>
      <c r="B29" s="534"/>
      <c r="C29" s="529" t="s">
        <v>93</v>
      </c>
      <c r="D29" s="530"/>
      <c r="E29" s="136">
        <v>49.1</v>
      </c>
      <c r="F29" s="137">
        <v>15</v>
      </c>
      <c r="G29" s="137"/>
      <c r="H29" s="138"/>
      <c r="I29" s="23"/>
      <c r="J29" s="145">
        <v>0</v>
      </c>
      <c r="K29" s="146"/>
      <c r="L29" s="147"/>
      <c r="M29" s="145">
        <v>0</v>
      </c>
      <c r="N29" s="148"/>
      <c r="O29" s="23"/>
      <c r="P29" s="145">
        <v>0</v>
      </c>
      <c r="Q29" s="146"/>
      <c r="R29" s="23"/>
      <c r="S29" s="148">
        <v>0</v>
      </c>
      <c r="T29" s="146"/>
    </row>
    <row r="30" spans="1:20" s="149" customFormat="1" ht="14.25" customHeight="1">
      <c r="A30" s="534"/>
      <c r="B30" s="534"/>
      <c r="C30" s="529" t="s">
        <v>94</v>
      </c>
      <c r="D30" s="530"/>
      <c r="E30" s="136">
        <v>49.1</v>
      </c>
      <c r="F30" s="137">
        <v>15</v>
      </c>
      <c r="G30" s="137"/>
      <c r="H30" s="138"/>
      <c r="I30" s="23"/>
      <c r="J30" s="145">
        <v>0</v>
      </c>
      <c r="K30" s="146"/>
      <c r="L30" s="147"/>
      <c r="M30" s="145">
        <v>0</v>
      </c>
      <c r="N30" s="148"/>
      <c r="O30" s="23"/>
      <c r="P30" s="145">
        <v>0</v>
      </c>
      <c r="Q30" s="146"/>
      <c r="R30" s="23"/>
      <c r="S30" s="148">
        <v>0</v>
      </c>
      <c r="T30" s="146"/>
    </row>
    <row r="31" spans="1:20" s="149" customFormat="1" ht="14.25" customHeight="1">
      <c r="A31" s="534"/>
      <c r="B31" s="534"/>
      <c r="C31" s="529" t="s">
        <v>95</v>
      </c>
      <c r="D31" s="530"/>
      <c r="E31" s="136">
        <v>49.1</v>
      </c>
      <c r="F31" s="137">
        <v>15</v>
      </c>
      <c r="G31" s="137"/>
      <c r="H31" s="138"/>
      <c r="I31" s="23"/>
      <c r="J31" s="145">
        <v>0.17899999999999999</v>
      </c>
      <c r="K31" s="146"/>
      <c r="L31" s="147"/>
      <c r="M31" s="145">
        <v>0.16700000000000001</v>
      </c>
      <c r="N31" s="148"/>
      <c r="O31" s="23"/>
      <c r="P31" s="145">
        <v>0.19800000000000001</v>
      </c>
      <c r="Q31" s="146"/>
      <c r="R31" s="23"/>
      <c r="S31" s="148">
        <v>0.15</v>
      </c>
      <c r="T31" s="146"/>
    </row>
    <row r="32" spans="1:20" ht="14.25" customHeight="1">
      <c r="A32" s="534"/>
      <c r="B32" s="534"/>
      <c r="C32" s="529" t="s">
        <v>96</v>
      </c>
      <c r="D32" s="530"/>
      <c r="E32" s="385"/>
      <c r="F32" s="386"/>
      <c r="G32" s="386"/>
      <c r="H32" s="387"/>
      <c r="I32" s="143"/>
      <c r="J32" s="145">
        <v>0.35699999999999998</v>
      </c>
      <c r="K32" s="146"/>
      <c r="L32" s="147"/>
      <c r="M32" s="145">
        <v>0.34599999999999997</v>
      </c>
      <c r="N32" s="148"/>
      <c r="O32" s="23"/>
      <c r="P32" s="145">
        <v>0.373</v>
      </c>
      <c r="Q32" s="146"/>
      <c r="R32" s="23"/>
      <c r="S32" s="148">
        <v>0.153</v>
      </c>
      <c r="T32" s="146"/>
    </row>
    <row r="33" spans="1:20" s="149" customFormat="1" ht="14.25" customHeight="1">
      <c r="A33" s="534"/>
      <c r="B33" s="534"/>
      <c r="C33" s="529" t="s">
        <v>97</v>
      </c>
      <c r="D33" s="530"/>
      <c r="E33" s="136"/>
      <c r="F33" s="137"/>
      <c r="G33" s="137"/>
      <c r="H33" s="138"/>
      <c r="I33" s="23"/>
      <c r="J33" s="145">
        <v>0</v>
      </c>
      <c r="K33" s="146"/>
      <c r="L33" s="147"/>
      <c r="M33" s="145">
        <v>0</v>
      </c>
      <c r="N33" s="148"/>
      <c r="O33" s="23"/>
      <c r="P33" s="145">
        <v>0</v>
      </c>
      <c r="Q33" s="146"/>
      <c r="R33" s="23"/>
      <c r="S33" s="148">
        <v>0</v>
      </c>
      <c r="T33" s="146"/>
    </row>
    <row r="34" spans="1:20" s="149" customFormat="1" ht="14.25" customHeight="1">
      <c r="A34" s="534"/>
      <c r="B34" s="534"/>
      <c r="C34" s="529" t="s">
        <v>98</v>
      </c>
      <c r="D34" s="530"/>
      <c r="E34" s="136">
        <v>49.1</v>
      </c>
      <c r="F34" s="137">
        <v>15</v>
      </c>
      <c r="G34" s="137"/>
      <c r="H34" s="138"/>
      <c r="I34" s="23"/>
      <c r="J34" s="145">
        <v>0</v>
      </c>
      <c r="K34" s="146"/>
      <c r="L34" s="147"/>
      <c r="M34" s="145">
        <v>0</v>
      </c>
      <c r="N34" s="148"/>
      <c r="O34" s="23"/>
      <c r="P34" s="145">
        <v>0</v>
      </c>
      <c r="Q34" s="146"/>
      <c r="R34" s="23"/>
      <c r="S34" s="148">
        <v>0</v>
      </c>
      <c r="T34" s="146"/>
    </row>
    <row r="35" spans="1:20" s="149" customFormat="1" ht="14.25" customHeight="1">
      <c r="A35" s="534"/>
      <c r="B35" s="534"/>
      <c r="C35" s="529" t="s">
        <v>99</v>
      </c>
      <c r="D35" s="530"/>
      <c r="E35" s="136"/>
      <c r="F35" s="137"/>
      <c r="G35" s="137"/>
      <c r="H35" s="138"/>
      <c r="I35" s="23"/>
      <c r="J35" s="301">
        <v>1.367</v>
      </c>
      <c r="K35" s="301"/>
      <c r="L35" s="301"/>
      <c r="M35" s="301">
        <v>1.37</v>
      </c>
      <c r="N35" s="301"/>
      <c r="O35" s="301"/>
      <c r="P35" s="301">
        <v>1.423</v>
      </c>
      <c r="Q35" s="301"/>
      <c r="R35" s="301"/>
      <c r="S35" s="301">
        <v>1.492</v>
      </c>
      <c r="T35" s="146"/>
    </row>
    <row r="36" spans="1:20" s="149" customFormat="1" ht="14.25" customHeight="1">
      <c r="A36" s="534"/>
      <c r="B36" s="534"/>
      <c r="C36" s="529" t="s">
        <v>100</v>
      </c>
      <c r="D36" s="575"/>
      <c r="E36" s="136">
        <v>49.1</v>
      </c>
      <c r="F36" s="137">
        <v>15</v>
      </c>
      <c r="G36" s="137"/>
      <c r="H36" s="138"/>
      <c r="I36" s="23"/>
      <c r="J36" s="145">
        <v>2E-3</v>
      </c>
      <c r="K36" s="146"/>
      <c r="L36" s="147"/>
      <c r="M36" s="145">
        <v>2E-3</v>
      </c>
      <c r="N36" s="148"/>
      <c r="O36" s="23"/>
      <c r="P36" s="145">
        <v>2E-3</v>
      </c>
      <c r="Q36" s="146"/>
      <c r="R36" s="23"/>
      <c r="S36" s="148">
        <v>2E-3</v>
      </c>
      <c r="T36" s="146"/>
    </row>
    <row r="37" spans="1:20" s="149" customFormat="1" ht="14.25" customHeight="1">
      <c r="A37" s="534"/>
      <c r="B37" s="534"/>
      <c r="C37" s="529" t="s">
        <v>101</v>
      </c>
      <c r="D37" s="530"/>
      <c r="E37" s="136">
        <v>49.1</v>
      </c>
      <c r="F37" s="137">
        <v>15</v>
      </c>
      <c r="G37" s="137"/>
      <c r="H37" s="138"/>
      <c r="I37" s="23"/>
      <c r="J37" s="145">
        <v>0</v>
      </c>
      <c r="K37" s="146"/>
      <c r="L37" s="147"/>
      <c r="M37" s="145">
        <v>0</v>
      </c>
      <c r="N37" s="148"/>
      <c r="O37" s="23"/>
      <c r="P37" s="145">
        <v>0</v>
      </c>
      <c r="Q37" s="146"/>
      <c r="R37" s="23"/>
      <c r="S37" s="148">
        <v>0</v>
      </c>
      <c r="T37" s="146"/>
    </row>
    <row r="38" spans="1:20" s="149" customFormat="1" ht="14.25" customHeight="1">
      <c r="A38" s="534"/>
      <c r="B38" s="534"/>
      <c r="C38" s="529" t="s">
        <v>102</v>
      </c>
      <c r="D38" s="530"/>
      <c r="E38" s="136"/>
      <c r="F38" s="137"/>
      <c r="G38" s="137"/>
      <c r="H38" s="138"/>
      <c r="I38" s="23"/>
      <c r="J38" s="145">
        <v>0.78300000000000003</v>
      </c>
      <c r="K38" s="145"/>
      <c r="L38" s="145"/>
      <c r="M38" s="145">
        <v>0.79200000000000004</v>
      </c>
      <c r="N38" s="145"/>
      <c r="O38" s="145"/>
      <c r="P38" s="145">
        <v>0.81499999999999995</v>
      </c>
      <c r="Q38" s="145"/>
      <c r="R38" s="145"/>
      <c r="S38" s="145">
        <v>0.85099999999999998</v>
      </c>
      <c r="T38" s="146"/>
    </row>
    <row r="39" spans="1:20" s="149" customFormat="1" ht="14.25" customHeight="1">
      <c r="A39" s="534"/>
      <c r="B39" s="534"/>
      <c r="C39" s="529" t="s">
        <v>103</v>
      </c>
      <c r="D39" s="575"/>
      <c r="E39" s="136">
        <v>49.1</v>
      </c>
      <c r="F39" s="137">
        <v>15</v>
      </c>
      <c r="G39" s="137"/>
      <c r="H39" s="138"/>
      <c r="I39" s="23"/>
      <c r="J39" s="145">
        <v>3.4000000000000002E-2</v>
      </c>
      <c r="K39" s="146"/>
      <c r="L39" s="147"/>
      <c r="M39" s="145">
        <v>3.3000000000000002E-2</v>
      </c>
      <c r="N39" s="148"/>
      <c r="O39" s="23"/>
      <c r="P39" s="145">
        <v>3.2000000000000001E-2</v>
      </c>
      <c r="Q39" s="146"/>
      <c r="R39" s="23"/>
      <c r="S39" s="148">
        <v>3.1E-2</v>
      </c>
      <c r="T39" s="146"/>
    </row>
    <row r="40" spans="1:20" s="149" customFormat="1" ht="14.25" customHeight="1">
      <c r="A40" s="534"/>
      <c r="B40" s="534"/>
      <c r="C40" s="529" t="s">
        <v>104</v>
      </c>
      <c r="D40" s="530"/>
      <c r="E40" s="147"/>
      <c r="F40" s="137"/>
      <c r="G40" s="137"/>
      <c r="H40" s="138"/>
      <c r="I40" s="23"/>
      <c r="J40" s="145">
        <v>0.122</v>
      </c>
      <c r="K40" s="146"/>
      <c r="L40" s="147"/>
      <c r="M40" s="145">
        <v>0.122</v>
      </c>
      <c r="N40" s="148"/>
      <c r="O40" s="23"/>
      <c r="P40" s="145">
        <v>8.5000000000000006E-2</v>
      </c>
      <c r="Q40" s="146"/>
      <c r="R40" s="23"/>
      <c r="S40" s="148">
        <v>7.2999999999999995E-2</v>
      </c>
      <c r="T40" s="146"/>
    </row>
    <row r="41" spans="1:20" s="149" customFormat="1" ht="14.25" customHeight="1">
      <c r="A41" s="534"/>
      <c r="B41" s="534"/>
      <c r="C41" s="571" t="s">
        <v>105</v>
      </c>
      <c r="D41" s="572"/>
      <c r="E41" s="136">
        <v>49.1</v>
      </c>
      <c r="F41" s="137">
        <v>15</v>
      </c>
      <c r="G41" s="137"/>
      <c r="H41" s="138"/>
      <c r="I41" s="23"/>
      <c r="J41" s="145">
        <v>4.3999999999999997E-2</v>
      </c>
      <c r="K41" s="146"/>
      <c r="L41" s="147"/>
      <c r="M41" s="145">
        <v>0.05</v>
      </c>
      <c r="N41" s="148"/>
      <c r="O41" s="23"/>
      <c r="P41" s="145">
        <v>4.9000000000000002E-2</v>
      </c>
      <c r="Q41" s="146"/>
      <c r="R41" s="23"/>
      <c r="S41" s="148">
        <v>5.1999999999999998E-2</v>
      </c>
      <c r="T41" s="146"/>
    </row>
    <row r="42" spans="1:20" s="149" customFormat="1" ht="14.25" customHeight="1">
      <c r="A42" s="534"/>
      <c r="B42" s="534"/>
      <c r="C42" s="529" t="s">
        <v>106</v>
      </c>
      <c r="D42" s="530"/>
      <c r="E42" s="136"/>
      <c r="F42" s="137"/>
      <c r="G42" s="137"/>
      <c r="H42" s="138"/>
      <c r="I42" s="23"/>
      <c r="J42" s="145">
        <v>0.29499999999999998</v>
      </c>
      <c r="K42" s="146"/>
      <c r="L42" s="147"/>
      <c r="M42" s="145">
        <v>0.26</v>
      </c>
      <c r="N42" s="148"/>
      <c r="O42" s="23"/>
      <c r="P42" s="145">
        <v>0.23400000000000001</v>
      </c>
      <c r="Q42" s="146"/>
      <c r="R42" s="23"/>
      <c r="S42" s="148">
        <v>0.22900000000000001</v>
      </c>
      <c r="T42" s="146"/>
    </row>
    <row r="43" spans="1:20" s="149" customFormat="1" ht="14.25" customHeight="1">
      <c r="A43" s="534"/>
      <c r="B43" s="534"/>
      <c r="C43" s="529" t="s">
        <v>107</v>
      </c>
      <c r="D43" s="530"/>
      <c r="E43" s="136">
        <v>49.1</v>
      </c>
      <c r="F43" s="137">
        <v>15</v>
      </c>
      <c r="G43" s="137"/>
      <c r="H43" s="138"/>
      <c r="I43" s="23"/>
      <c r="J43" s="145">
        <v>0</v>
      </c>
      <c r="K43" s="146"/>
      <c r="L43" s="147"/>
      <c r="M43" s="145">
        <v>0</v>
      </c>
      <c r="N43" s="148"/>
      <c r="O43" s="23"/>
      <c r="P43" s="145">
        <v>0</v>
      </c>
      <c r="Q43" s="146"/>
      <c r="R43" s="23"/>
      <c r="S43" s="148">
        <v>0</v>
      </c>
      <c r="T43" s="146"/>
    </row>
    <row r="44" spans="1:20" s="149" customFormat="1" ht="14.25" customHeight="1">
      <c r="A44" s="534"/>
      <c r="B44" s="534"/>
      <c r="C44" s="529" t="s">
        <v>108</v>
      </c>
      <c r="D44" s="530"/>
      <c r="E44" s="136">
        <v>49.1</v>
      </c>
      <c r="F44" s="137">
        <v>15</v>
      </c>
      <c r="G44" s="137"/>
      <c r="H44" s="138"/>
      <c r="I44" s="23"/>
      <c r="J44" s="145">
        <v>0.28799999999999998</v>
      </c>
      <c r="K44" s="146"/>
      <c r="L44" s="147"/>
      <c r="M44" s="145">
        <v>0.19500000000000001</v>
      </c>
      <c r="N44" s="148"/>
      <c r="O44" s="23"/>
      <c r="P44" s="145">
        <v>0.28999999999999998</v>
      </c>
      <c r="Q44" s="146"/>
      <c r="R44" s="23"/>
      <c r="S44" s="148">
        <v>0.183</v>
      </c>
      <c r="T44" s="146"/>
    </row>
    <row r="45" spans="1:20" ht="14.25" customHeight="1">
      <c r="A45" s="534"/>
      <c r="B45" s="534"/>
      <c r="C45" s="518"/>
      <c r="D45" s="519"/>
      <c r="E45" s="150"/>
      <c r="F45" s="151"/>
      <c r="G45" s="151"/>
      <c r="H45" s="152"/>
      <c r="I45" s="153"/>
      <c r="J45" s="362"/>
      <c r="K45" s="363"/>
      <c r="L45" s="364"/>
      <c r="M45" s="362"/>
      <c r="N45" s="365"/>
      <c r="O45" s="366"/>
      <c r="P45" s="362"/>
      <c r="Q45" s="363"/>
      <c r="R45" s="366"/>
      <c r="S45" s="365"/>
      <c r="T45" s="155"/>
    </row>
    <row r="46" spans="1:20" ht="14.25" customHeight="1">
      <c r="A46" s="534"/>
      <c r="B46" s="534"/>
      <c r="C46" s="571"/>
      <c r="D46" s="572"/>
      <c r="E46" s="150"/>
      <c r="F46" s="151"/>
      <c r="G46" s="151"/>
      <c r="H46" s="152"/>
      <c r="I46" s="153"/>
      <c r="J46" s="154"/>
      <c r="K46" s="155"/>
      <c r="L46" s="156"/>
      <c r="M46" s="154"/>
      <c r="N46" s="157"/>
      <c r="O46" s="153"/>
      <c r="P46" s="154"/>
      <c r="Q46" s="155"/>
      <c r="R46" s="153"/>
      <c r="S46" s="157"/>
      <c r="T46" s="155"/>
    </row>
    <row r="47" spans="1:20" ht="14.25" customHeight="1">
      <c r="A47" s="534"/>
      <c r="B47" s="534"/>
      <c r="C47" s="529"/>
      <c r="D47" s="530"/>
      <c r="E47" s="150"/>
      <c r="F47" s="151"/>
      <c r="G47" s="151"/>
      <c r="H47" s="152"/>
      <c r="I47" s="153"/>
      <c r="J47" s="154"/>
      <c r="K47" s="155"/>
      <c r="L47" s="156"/>
      <c r="M47" s="154"/>
      <c r="N47" s="157"/>
      <c r="O47" s="153"/>
      <c r="P47" s="154"/>
      <c r="Q47" s="155"/>
      <c r="R47" s="153"/>
      <c r="S47" s="157"/>
      <c r="T47" s="155"/>
    </row>
    <row r="48" spans="1:20" ht="14.25" customHeight="1">
      <c r="A48" s="534"/>
      <c r="B48" s="534"/>
      <c r="C48" s="573"/>
      <c r="D48" s="574"/>
      <c r="E48" s="150"/>
      <c r="F48" s="151"/>
      <c r="G48" s="151"/>
      <c r="H48" s="152"/>
      <c r="I48" s="153"/>
      <c r="J48" s="154"/>
      <c r="K48" s="155"/>
      <c r="L48" s="156"/>
      <c r="M48" s="154"/>
      <c r="N48" s="157"/>
      <c r="O48" s="153"/>
      <c r="P48" s="154"/>
      <c r="Q48" s="155"/>
      <c r="R48" s="153"/>
      <c r="S48" s="157"/>
      <c r="T48" s="155"/>
    </row>
    <row r="49" spans="1:23" ht="14.25" customHeight="1">
      <c r="A49" s="534"/>
      <c r="B49" s="534"/>
      <c r="C49" s="529"/>
      <c r="D49" s="530"/>
      <c r="E49" s="150"/>
      <c r="F49" s="151"/>
      <c r="G49" s="151"/>
      <c r="H49" s="152"/>
      <c r="I49" s="153"/>
      <c r="J49" s="154"/>
      <c r="K49" s="155"/>
      <c r="L49" s="156"/>
      <c r="M49" s="154"/>
      <c r="N49" s="157"/>
      <c r="O49" s="153"/>
      <c r="P49" s="154"/>
      <c r="Q49" s="155"/>
      <c r="R49" s="153"/>
      <c r="S49" s="157"/>
      <c r="T49" s="155"/>
    </row>
    <row r="50" spans="1:23" ht="14.25" customHeight="1">
      <c r="A50" s="534"/>
      <c r="B50" s="534"/>
      <c r="C50" s="529"/>
      <c r="D50" s="530"/>
      <c r="E50" s="150"/>
      <c r="F50" s="151"/>
      <c r="G50" s="151"/>
      <c r="H50" s="152"/>
      <c r="I50" s="153"/>
      <c r="J50" s="154"/>
      <c r="K50" s="155"/>
      <c r="L50" s="156"/>
      <c r="M50" s="154"/>
      <c r="N50" s="157"/>
      <c r="O50" s="153"/>
      <c r="P50" s="154"/>
      <c r="Q50" s="155"/>
      <c r="R50" s="153"/>
      <c r="S50" s="157"/>
      <c r="T50" s="155"/>
    </row>
    <row r="51" spans="1:23" ht="14.25" customHeight="1">
      <c r="A51" s="534"/>
      <c r="B51" s="534"/>
      <c r="C51" s="529"/>
      <c r="D51" s="530"/>
      <c r="E51" s="150"/>
      <c r="F51" s="151"/>
      <c r="G51" s="151"/>
      <c r="H51" s="152"/>
      <c r="I51" s="153"/>
      <c r="J51" s="154"/>
      <c r="K51" s="155"/>
      <c r="L51" s="156"/>
      <c r="M51" s="154"/>
      <c r="N51" s="157"/>
      <c r="O51" s="153"/>
      <c r="P51" s="154"/>
      <c r="Q51" s="155"/>
      <c r="R51" s="153"/>
      <c r="S51" s="157"/>
      <c r="T51" s="155"/>
    </row>
    <row r="52" spans="1:23" ht="14.25" customHeight="1" thickBot="1">
      <c r="A52" s="534"/>
      <c r="B52" s="534"/>
      <c r="C52" s="518"/>
      <c r="D52" s="519"/>
      <c r="E52" s="343"/>
      <c r="F52" s="344"/>
      <c r="G52" s="123"/>
      <c r="H52" s="158"/>
      <c r="I52" s="159"/>
      <c r="J52" s="160"/>
      <c r="K52" s="161"/>
      <c r="L52" s="162"/>
      <c r="M52" s="160"/>
      <c r="N52" s="163"/>
      <c r="O52" s="159"/>
      <c r="P52" s="160"/>
      <c r="Q52" s="161"/>
      <c r="R52" s="159"/>
      <c r="S52" s="163"/>
      <c r="T52" s="161"/>
    </row>
    <row r="53" spans="1:23" ht="14.25" customHeight="1">
      <c r="A53" s="561"/>
      <c r="B53" s="164"/>
      <c r="C53" s="183"/>
      <c r="D53" s="345"/>
      <c r="E53" s="165" t="s">
        <v>50</v>
      </c>
      <c r="F53" s="346">
        <f>IF(K58&gt;0,SQRT((1-K58^2)/K58^2),)</f>
        <v>0</v>
      </c>
      <c r="G53" s="167"/>
      <c r="H53" s="168"/>
      <c r="I53" s="164"/>
      <c r="J53" s="166"/>
      <c r="K53" s="169"/>
      <c r="L53" s="165" t="s">
        <v>50</v>
      </c>
      <c r="M53" s="166">
        <f>IF(I58&gt;0,SQRT((1-I58^2)/I58^2),)</f>
        <v>0</v>
      </c>
      <c r="N53" s="170"/>
      <c r="O53" s="165"/>
      <c r="P53" s="166"/>
      <c r="Q53" s="169"/>
      <c r="R53" s="165"/>
      <c r="S53" s="170"/>
      <c r="T53" s="169"/>
    </row>
    <row r="54" spans="1:23" ht="14.25" customHeight="1" thickBot="1">
      <c r="A54" s="561"/>
      <c r="B54" s="171"/>
      <c r="C54" s="347"/>
      <c r="D54" s="348"/>
      <c r="E54" s="122" t="s">
        <v>50</v>
      </c>
      <c r="F54" s="123">
        <f>IF(K59&gt;0,SQRT((1-K59^2)/K59^2),)</f>
        <v>0</v>
      </c>
      <c r="G54" s="174"/>
      <c r="H54" s="175"/>
      <c r="I54" s="171"/>
      <c r="J54" s="123"/>
      <c r="K54" s="158"/>
      <c r="L54" s="122" t="s">
        <v>50</v>
      </c>
      <c r="M54" s="349">
        <f>IF(I59&gt;0,SQRT((1-I59^2)/I59^2),)</f>
        <v>0</v>
      </c>
      <c r="N54" s="124"/>
      <c r="O54" s="122"/>
      <c r="P54" s="123"/>
      <c r="Q54" s="158"/>
      <c r="R54" s="122"/>
      <c r="S54" s="124"/>
      <c r="T54" s="158"/>
      <c r="V54" s="177"/>
    </row>
    <row r="55" spans="1:23" ht="14.25" customHeight="1">
      <c r="A55" s="534"/>
      <c r="B55" s="480" t="s">
        <v>51</v>
      </c>
      <c r="C55" s="520"/>
      <c r="D55" s="178" t="s">
        <v>30</v>
      </c>
      <c r="E55" s="522"/>
      <c r="F55" s="523"/>
      <c r="G55" s="523"/>
      <c r="H55" s="524"/>
      <c r="I55" s="13"/>
      <c r="J55" s="14" t="s">
        <v>52</v>
      </c>
      <c r="K55" s="15"/>
      <c r="L55" s="16"/>
      <c r="M55" s="14" t="s">
        <v>52</v>
      </c>
      <c r="N55" s="17"/>
      <c r="O55" s="13"/>
      <c r="P55" s="14" t="s">
        <v>52</v>
      </c>
      <c r="Q55" s="15"/>
      <c r="R55" s="13"/>
      <c r="S55" s="17" t="s">
        <v>52</v>
      </c>
      <c r="T55" s="15"/>
    </row>
    <row r="56" spans="1:23" ht="14.25" customHeight="1">
      <c r="A56" s="534"/>
      <c r="B56" s="480"/>
      <c r="C56" s="520"/>
      <c r="D56" s="184" t="s">
        <v>31</v>
      </c>
      <c r="E56" s="518"/>
      <c r="F56" s="525"/>
      <c r="G56" s="525"/>
      <c r="H56" s="519"/>
      <c r="I56" s="23"/>
      <c r="J56" s="145">
        <v>35</v>
      </c>
      <c r="K56" s="146"/>
      <c r="L56" s="147"/>
      <c r="M56" s="145">
        <v>35</v>
      </c>
      <c r="N56" s="148"/>
      <c r="O56" s="23"/>
      <c r="P56" s="145">
        <v>35</v>
      </c>
      <c r="Q56" s="146"/>
      <c r="R56" s="23"/>
      <c r="S56" s="148">
        <v>35</v>
      </c>
      <c r="T56" s="146"/>
    </row>
    <row r="57" spans="1:23" ht="14.25" customHeight="1" thickBot="1">
      <c r="A57" s="534"/>
      <c r="B57" s="465"/>
      <c r="C57" s="521"/>
      <c r="D57" s="158" t="s">
        <v>32</v>
      </c>
      <c r="E57" s="526"/>
      <c r="F57" s="527"/>
      <c r="G57" s="527"/>
      <c r="H57" s="528"/>
      <c r="I57" s="185"/>
      <c r="J57" s="186" t="s">
        <v>109</v>
      </c>
      <c r="K57" s="189"/>
      <c r="L57" s="350"/>
      <c r="M57" s="186" t="s">
        <v>109</v>
      </c>
      <c r="N57" s="351"/>
      <c r="O57" s="190"/>
      <c r="P57" s="186" t="s">
        <v>109</v>
      </c>
      <c r="Q57" s="189"/>
      <c r="R57" s="190"/>
      <c r="S57" s="186" t="s">
        <v>109</v>
      </c>
      <c r="T57" s="187"/>
    </row>
    <row r="58" spans="1:23" ht="14.25" customHeight="1" thickBot="1">
      <c r="A58" s="534"/>
      <c r="B58" s="503" t="s">
        <v>54</v>
      </c>
      <c r="C58" s="504"/>
      <c r="D58" s="505"/>
      <c r="E58" s="512" t="s">
        <v>55</v>
      </c>
      <c r="F58" s="513"/>
      <c r="G58" s="513"/>
      <c r="H58" s="568"/>
      <c r="I58" s="191"/>
      <c r="J58" s="192"/>
      <c r="K58" s="193"/>
      <c r="L58" s="191"/>
      <c r="M58" s="192"/>
      <c r="N58" s="193"/>
      <c r="O58" s="191"/>
      <c r="P58" s="192"/>
      <c r="Q58" s="193"/>
      <c r="R58" s="191"/>
      <c r="S58" s="192"/>
      <c r="T58" s="193"/>
    </row>
    <row r="59" spans="1:23" ht="14.25" customHeight="1">
      <c r="A59" s="534"/>
      <c r="B59" s="506"/>
      <c r="C59" s="507"/>
      <c r="D59" s="508"/>
      <c r="E59" s="514" t="s">
        <v>56</v>
      </c>
      <c r="F59" s="515"/>
      <c r="G59" s="515"/>
      <c r="H59" s="569"/>
      <c r="I59" s="194"/>
      <c r="J59" s="192"/>
      <c r="K59" s="196"/>
      <c r="L59" s="194"/>
      <c r="M59" s="192"/>
      <c r="N59" s="196"/>
      <c r="O59" s="194"/>
      <c r="P59" s="192"/>
      <c r="Q59" s="196"/>
      <c r="R59" s="194"/>
      <c r="S59" s="192"/>
      <c r="T59" s="196"/>
    </row>
    <row r="60" spans="1:23" ht="14.25" customHeight="1">
      <c r="A60" s="534"/>
      <c r="B60" s="506"/>
      <c r="C60" s="507"/>
      <c r="D60" s="508"/>
      <c r="E60" s="516" t="s">
        <v>28</v>
      </c>
      <c r="F60" s="517"/>
      <c r="G60" s="517"/>
      <c r="H60" s="570"/>
      <c r="I60" s="518"/>
      <c r="J60" s="525"/>
      <c r="K60" s="523"/>
      <c r="L60" s="518"/>
      <c r="M60" s="525"/>
      <c r="N60" s="519"/>
      <c r="O60" s="518"/>
      <c r="P60" s="525"/>
      <c r="Q60" s="519"/>
      <c r="R60" s="518"/>
      <c r="S60" s="525"/>
      <c r="T60" s="519"/>
    </row>
    <row r="61" spans="1:23" ht="14.25" customHeight="1" thickBot="1">
      <c r="A61" s="534"/>
      <c r="B61" s="509"/>
      <c r="C61" s="510"/>
      <c r="D61" s="511"/>
      <c r="E61" s="497" t="s">
        <v>28</v>
      </c>
      <c r="F61" s="498"/>
      <c r="G61" s="498"/>
      <c r="H61" s="567"/>
      <c r="I61" s="526"/>
      <c r="J61" s="527"/>
      <c r="K61" s="527"/>
      <c r="L61" s="526"/>
      <c r="M61" s="527"/>
      <c r="N61" s="528"/>
      <c r="O61" s="526"/>
      <c r="P61" s="527"/>
      <c r="Q61" s="528"/>
      <c r="R61" s="526"/>
      <c r="S61" s="527"/>
      <c r="T61" s="528"/>
      <c r="W61" s="197"/>
    </row>
    <row r="62" spans="1:23" ht="14.25" customHeight="1">
      <c r="A62" s="534"/>
      <c r="B62" s="477" t="s">
        <v>57</v>
      </c>
      <c r="C62" s="478"/>
      <c r="D62" s="479"/>
      <c r="E62" s="483" t="s">
        <v>58</v>
      </c>
      <c r="F62" s="484"/>
      <c r="G62" s="484"/>
      <c r="H62" s="485"/>
      <c r="I62" s="198">
        <f>ROUND((V8^2+W8^2)*[2]АРЭС!$F$10/[2]АРЭС!$C$10^2,4)</f>
        <v>1.4E-3</v>
      </c>
      <c r="J62" s="199" t="s">
        <v>59</v>
      </c>
      <c r="K62" s="200">
        <f>ROUND((V8^2+W8^2)*[2]АРЭС!$I$10/([2]АРЭС!$C$10*100),4)</f>
        <v>4.1000000000000002E-2</v>
      </c>
      <c r="L62" s="198">
        <f>ROUND((X8^2+Y8^2)*[2]АРЭС!$F$10/[2]АРЭС!$C$10^2,4)</f>
        <v>1.4E-3</v>
      </c>
      <c r="M62" s="199" t="s">
        <v>59</v>
      </c>
      <c r="N62" s="200">
        <f>ROUND((X8^2+Y8^2)*[2]АРЭС!$I$10/([2]АРЭС!$C$10*100),4)</f>
        <v>4.1300000000000003E-2</v>
      </c>
      <c r="O62" s="198">
        <f>ROUND((Z8^2+AA8^2)*[2]АРЭС!$F$10/[2]АРЭС!$C$10^2,4)</f>
        <v>1.1999999999999999E-3</v>
      </c>
      <c r="P62" s="199" t="s">
        <v>59</v>
      </c>
      <c r="Q62" s="200">
        <f>ROUND((Z8^2+AA8^2)*[2]АРЭС!$I$10/([2]АРЭС!$C$10*100),4)</f>
        <v>3.5400000000000001E-2</v>
      </c>
      <c r="R62" s="198">
        <f>ROUND((AB8^2+AC8^2)*[2]АРЭС!$F$10/[2]АРЭС!$C$10^2,4)</f>
        <v>1.1999999999999999E-3</v>
      </c>
      <c r="S62" s="199" t="s">
        <v>59</v>
      </c>
      <c r="T62" s="200">
        <f>ROUND((AB8^2+AC8^2)*[2]АРЭС!$I$10/([2]АРЭС!$C$10*100),4)</f>
        <v>3.44E-2</v>
      </c>
    </row>
    <row r="63" spans="1:23" ht="14.25" customHeight="1">
      <c r="A63" s="534"/>
      <c r="B63" s="480"/>
      <c r="C63" s="481"/>
      <c r="D63" s="482"/>
      <c r="E63" s="486" t="s">
        <v>58</v>
      </c>
      <c r="F63" s="487"/>
      <c r="G63" s="487"/>
      <c r="H63" s="488"/>
      <c r="I63" s="201">
        <f>ROUND((V12^2+W12^2)*[2]АРЭС!$F$11/[2]АРЭС!$C$11^2,4)</f>
        <v>8.0000000000000004E-4</v>
      </c>
      <c r="J63" s="202" t="s">
        <v>59</v>
      </c>
      <c r="K63" s="203">
        <f>ROUND((V12^2+W12^2)*[2]АРЭС!$I$11/([2]АРЭС!$C$11*100),4)</f>
        <v>2.4199999999999999E-2</v>
      </c>
      <c r="L63" s="201">
        <f>ROUND((X12^2+Y12^2)*[2]АРЭС!$F$11/[2]АРЭС!$C$11^2,4)</f>
        <v>8.0000000000000004E-4</v>
      </c>
      <c r="M63" s="202" t="s">
        <v>59</v>
      </c>
      <c r="N63" s="203">
        <f>ROUND((X12^2+Y12^2)*[2]АРЭС!$I$11/([2]АРЭС!$C$11*100),4)</f>
        <v>2.5999999999999999E-2</v>
      </c>
      <c r="O63" s="201">
        <f>ROUND((Z12^2+AA12^2)*[2]АРЭС!$F$11/[2]АРЭС!$C$11^2,4)</f>
        <v>6.9999999999999999E-4</v>
      </c>
      <c r="P63" s="202" t="s">
        <v>59</v>
      </c>
      <c r="Q63" s="203">
        <f>ROUND((Z12^2+AA12^2)*[2]АРЭС!$I$11/([2]АРЭС!$C$11*100),4)</f>
        <v>2.18E-2</v>
      </c>
      <c r="R63" s="201">
        <f>ROUND((AB12^2+AC12^2)*[2]АРЭС!$F$11/[2]АРЭС!$C$11^2,4)</f>
        <v>8.0000000000000004E-4</v>
      </c>
      <c r="S63" s="202" t="s">
        <v>59</v>
      </c>
      <c r="T63" s="203">
        <f>ROUND((AB12^2+AC12^2)*[2]АРЭС!$I$11/([2]АРЭС!$C$11*100),4)</f>
        <v>2.52E-2</v>
      </c>
    </row>
    <row r="64" spans="1:23" ht="14.25" customHeight="1">
      <c r="A64" s="534"/>
      <c r="B64" s="480"/>
      <c r="C64" s="481"/>
      <c r="D64" s="482"/>
      <c r="E64" s="486" t="s">
        <v>58</v>
      </c>
      <c r="F64" s="487"/>
      <c r="G64" s="487"/>
      <c r="H64" s="488"/>
      <c r="I64" s="105"/>
      <c r="J64" s="204" t="s">
        <v>59</v>
      </c>
      <c r="K64" s="74"/>
      <c r="L64" s="105"/>
      <c r="M64" s="204" t="s">
        <v>59</v>
      </c>
      <c r="N64" s="74"/>
      <c r="O64" s="105"/>
      <c r="P64" s="204" t="s">
        <v>59</v>
      </c>
      <c r="Q64" s="74"/>
      <c r="R64" s="105"/>
      <c r="S64" s="204" t="s">
        <v>59</v>
      </c>
      <c r="T64" s="74"/>
    </row>
    <row r="65" spans="1:20" ht="14.25" customHeight="1" thickBot="1">
      <c r="A65" s="534"/>
      <c r="B65" s="480"/>
      <c r="C65" s="481"/>
      <c r="D65" s="482"/>
      <c r="E65" s="489" t="s">
        <v>58</v>
      </c>
      <c r="F65" s="490"/>
      <c r="G65" s="490"/>
      <c r="H65" s="491"/>
      <c r="I65" s="113"/>
      <c r="J65" s="205" t="s">
        <v>59</v>
      </c>
      <c r="K65" s="61"/>
      <c r="L65" s="113"/>
      <c r="M65" s="205" t="s">
        <v>59</v>
      </c>
      <c r="N65" s="61"/>
      <c r="O65" s="113"/>
      <c r="P65" s="205" t="s">
        <v>59</v>
      </c>
      <c r="Q65" s="61"/>
      <c r="R65" s="113"/>
      <c r="S65" s="205" t="s">
        <v>59</v>
      </c>
      <c r="T65" s="61"/>
    </row>
    <row r="66" spans="1:20" ht="14.25" customHeight="1">
      <c r="A66" s="561"/>
      <c r="B66" s="206"/>
      <c r="C66" s="207"/>
      <c r="D66" s="208"/>
      <c r="E66" s="209"/>
      <c r="F66" s="492" t="s">
        <v>60</v>
      </c>
      <c r="G66" s="492"/>
      <c r="H66" s="210"/>
      <c r="I66" s="211">
        <f>I62+V8+V7+H6</f>
        <v>2.3213999999999997</v>
      </c>
      <c r="J66" s="212" t="s">
        <v>59</v>
      </c>
      <c r="K66" s="213">
        <f>K62+W8+W7+H7</f>
        <v>0.94120000000000004</v>
      </c>
      <c r="L66" s="211">
        <f>L62+X8+X7+H6</f>
        <v>2.3273999999999999</v>
      </c>
      <c r="M66" s="212" t="s">
        <v>59</v>
      </c>
      <c r="N66" s="214">
        <f>N62+Y8+Y7+H7</f>
        <v>0.95750000000000002</v>
      </c>
      <c r="O66" s="215">
        <f>O62+Z8+Z7+H6</f>
        <v>2.1721999999999997</v>
      </c>
      <c r="P66" s="212" t="s">
        <v>59</v>
      </c>
      <c r="Q66" s="213">
        <f>Q62+AA8+AA7+H7</f>
        <v>0.84160000000000001</v>
      </c>
      <c r="R66" s="211">
        <f>R62+AB8+AB7+H6</f>
        <v>2.1341999999999999</v>
      </c>
      <c r="S66" s="212" t="s">
        <v>59</v>
      </c>
      <c r="T66" s="214">
        <f>T62+AC8+AC7+H7</f>
        <v>0.86059999999999992</v>
      </c>
    </row>
    <row r="67" spans="1:20" ht="14.25" customHeight="1">
      <c r="A67" s="561"/>
      <c r="B67" s="216"/>
      <c r="C67" s="217"/>
      <c r="D67" s="218"/>
      <c r="E67" s="219"/>
      <c r="F67" s="462" t="s">
        <v>61</v>
      </c>
      <c r="G67" s="462"/>
      <c r="H67" s="220"/>
      <c r="I67" s="221">
        <f>I63+V12+V11+H10</f>
        <v>1.8257999999999999</v>
      </c>
      <c r="J67" s="204" t="s">
        <v>59</v>
      </c>
      <c r="K67" s="221">
        <f>K63+W12+W11+H11</f>
        <v>0.7732</v>
      </c>
      <c r="L67" s="222">
        <f>L63+X12+X11+H10</f>
        <v>1.8797999999999999</v>
      </c>
      <c r="M67" s="204" t="s">
        <v>59</v>
      </c>
      <c r="N67" s="223">
        <f>N63+Y12+Y11+H11</f>
        <v>0.82599999999999996</v>
      </c>
      <c r="O67" s="221">
        <f>O63+Z12+Z11+H10</f>
        <v>1.7516999999999998</v>
      </c>
      <c r="P67" s="204" t="s">
        <v>59</v>
      </c>
      <c r="Q67" s="221">
        <f>Q63+AA12+AA11+H11</f>
        <v>0.68680000000000008</v>
      </c>
      <c r="R67" s="222">
        <f>R63+AB12+AB11+H10</f>
        <v>1.8537999999999999</v>
      </c>
      <c r="S67" s="204" t="s">
        <v>59</v>
      </c>
      <c r="T67" s="223">
        <f>T63+AC12+AC11+H11</f>
        <v>0.81020000000000003</v>
      </c>
    </row>
    <row r="68" spans="1:20" ht="14.25" customHeight="1">
      <c r="A68" s="561"/>
      <c r="B68" s="216"/>
      <c r="C68" s="217"/>
      <c r="D68" s="218"/>
      <c r="E68" s="219"/>
      <c r="F68" s="463" t="s">
        <v>62</v>
      </c>
      <c r="G68" s="463"/>
      <c r="H68" s="220"/>
      <c r="I68" s="106"/>
      <c r="J68" s="204" t="s">
        <v>59</v>
      </c>
      <c r="K68" s="106"/>
      <c r="L68" s="105"/>
      <c r="M68" s="204" t="s">
        <v>59</v>
      </c>
      <c r="N68" s="74"/>
      <c r="O68" s="106"/>
      <c r="P68" s="204" t="s">
        <v>59</v>
      </c>
      <c r="Q68" s="106"/>
      <c r="R68" s="105"/>
      <c r="S68" s="204" t="s">
        <v>59</v>
      </c>
      <c r="T68" s="74"/>
    </row>
    <row r="69" spans="1:20" ht="14.25" customHeight="1" thickBot="1">
      <c r="A69" s="561"/>
      <c r="B69" s="224"/>
      <c r="C69" s="225"/>
      <c r="D69" s="226"/>
      <c r="E69" s="227"/>
      <c r="F69" s="464" t="s">
        <v>63</v>
      </c>
      <c r="G69" s="464"/>
      <c r="H69" s="228"/>
      <c r="I69" s="225"/>
      <c r="J69" s="229" t="s">
        <v>59</v>
      </c>
      <c r="K69" s="225"/>
      <c r="L69" s="224"/>
      <c r="M69" s="229" t="s">
        <v>59</v>
      </c>
      <c r="N69" s="226"/>
      <c r="O69" s="225"/>
      <c r="P69" s="229" t="s">
        <v>59</v>
      </c>
      <c r="Q69" s="225"/>
      <c r="R69" s="224"/>
      <c r="S69" s="229" t="s">
        <v>59</v>
      </c>
      <c r="T69" s="226"/>
    </row>
    <row r="70" spans="1:20" ht="14.25" customHeight="1" thickBot="1">
      <c r="A70" s="534"/>
      <c r="B70" s="465"/>
      <c r="C70" s="466"/>
      <c r="D70" s="467"/>
      <c r="E70" s="468" t="s">
        <v>64</v>
      </c>
      <c r="F70" s="469"/>
      <c r="G70" s="469"/>
      <c r="H70" s="470"/>
      <c r="I70" s="230">
        <f>I66+I67</f>
        <v>4.1471999999999998</v>
      </c>
      <c r="J70" s="231" t="s">
        <v>59</v>
      </c>
      <c r="K70" s="232">
        <f>K66+K67</f>
        <v>1.7143999999999999</v>
      </c>
      <c r="L70" s="230">
        <f>L66+L67</f>
        <v>4.2072000000000003</v>
      </c>
      <c r="M70" s="231" t="s">
        <v>59</v>
      </c>
      <c r="N70" s="232">
        <f>N66+N67</f>
        <v>1.7835000000000001</v>
      </c>
      <c r="O70" s="230">
        <f>O66+O67</f>
        <v>3.9238999999999997</v>
      </c>
      <c r="P70" s="231" t="s">
        <v>59</v>
      </c>
      <c r="Q70" s="232">
        <f>Q66+Q67</f>
        <v>1.5284</v>
      </c>
      <c r="R70" s="230">
        <f>R66+R67</f>
        <v>3.9879999999999995</v>
      </c>
      <c r="S70" s="231" t="s">
        <v>59</v>
      </c>
      <c r="T70" s="232">
        <f>T66+T67</f>
        <v>1.6707999999999998</v>
      </c>
    </row>
    <row r="71" spans="1:20" ht="14.25" customHeight="1" thickBot="1">
      <c r="A71" s="534"/>
      <c r="B71" s="471" t="s">
        <v>65</v>
      </c>
      <c r="C71" s="565"/>
      <c r="D71" s="566"/>
      <c r="E71" s="474" t="s">
        <v>66</v>
      </c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6"/>
    </row>
    <row r="72" spans="1:20" ht="14.25" customHeight="1" thickBot="1">
      <c r="A72" s="558"/>
      <c r="B72" s="459" t="s">
        <v>67</v>
      </c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1"/>
    </row>
    <row r="74" spans="1:20" s="352" customFormat="1" ht="15">
      <c r="B74" t="s">
        <v>68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69</v>
      </c>
      <c r="Q74"/>
      <c r="R74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74"/>
  <sheetViews>
    <sheetView view="pageBreakPreview" zoomScale="60" zoomScaleNormal="100" workbookViewId="0">
      <selection activeCell="J43" sqref="J43"/>
    </sheetView>
  </sheetViews>
  <sheetFormatPr defaultRowHeight="12.75"/>
  <cols>
    <col min="1" max="2" width="6" customWidth="1"/>
    <col min="3" max="3" width="7.42578125" customWidth="1"/>
    <col min="4" max="4" width="11.85546875" customWidth="1"/>
    <col min="5" max="7" width="6" customWidth="1"/>
    <col min="8" max="8" width="6.140625" customWidth="1"/>
    <col min="9" max="20" width="6.28515625" customWidth="1"/>
    <col min="21" max="29" width="0" hidden="1" customWidth="1"/>
  </cols>
  <sheetData>
    <row r="1" spans="1:31" s="1" customFormat="1" ht="14.25" customHeight="1">
      <c r="A1" s="559" t="s">
        <v>87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</row>
    <row r="2" spans="1:31" s="1" customFormat="1" ht="14.25" customHeight="1" thickBot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</row>
    <row r="3" spans="1:31" ht="14.25" customHeight="1" thickBot="1">
      <c r="A3" s="533" t="s">
        <v>1</v>
      </c>
      <c r="B3" s="477"/>
      <c r="C3" s="478"/>
      <c r="D3" s="479"/>
      <c r="E3" s="477" t="s">
        <v>2</v>
      </c>
      <c r="F3" s="479"/>
      <c r="G3" s="478" t="s">
        <v>3</v>
      </c>
      <c r="H3" s="479"/>
      <c r="I3" s="562" t="s">
        <v>84</v>
      </c>
      <c r="J3" s="563"/>
      <c r="K3" s="564"/>
      <c r="L3" s="562" t="s">
        <v>14</v>
      </c>
      <c r="M3" s="563"/>
      <c r="N3" s="564"/>
      <c r="O3" s="562" t="s">
        <v>85</v>
      </c>
      <c r="P3" s="563"/>
      <c r="Q3" s="564"/>
      <c r="R3" s="562" t="s">
        <v>86</v>
      </c>
      <c r="S3" s="563"/>
      <c r="T3" s="564"/>
    </row>
    <row r="4" spans="1:31" ht="14.25" customHeight="1">
      <c r="A4" s="534"/>
      <c r="B4" s="480"/>
      <c r="C4" s="481"/>
      <c r="D4" s="482"/>
      <c r="E4" s="480"/>
      <c r="F4" s="482"/>
      <c r="G4" s="481"/>
      <c r="H4" s="482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556" t="s">
        <v>11</v>
      </c>
      <c r="W4" s="557"/>
      <c r="X4" s="556" t="s">
        <v>12</v>
      </c>
      <c r="Y4" s="557"/>
      <c r="Z4" s="556" t="s">
        <v>13</v>
      </c>
      <c r="AA4" s="557"/>
      <c r="AB4" s="556" t="s">
        <v>14</v>
      </c>
      <c r="AC4" s="557"/>
    </row>
    <row r="5" spans="1:31" ht="14.25" customHeight="1" thickBot="1">
      <c r="A5" s="534"/>
      <c r="B5" s="465"/>
      <c r="C5" s="466"/>
      <c r="D5" s="467"/>
      <c r="E5" s="465"/>
      <c r="F5" s="467"/>
      <c r="G5" s="466"/>
      <c r="H5" s="467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</row>
    <row r="6" spans="1:31" ht="14.25" customHeight="1">
      <c r="A6" s="534"/>
      <c r="B6" s="533" t="s">
        <v>19</v>
      </c>
      <c r="C6" s="541" t="s">
        <v>20</v>
      </c>
      <c r="D6" s="51">
        <v>110</v>
      </c>
      <c r="E6" s="547">
        <v>7</v>
      </c>
      <c r="F6" s="548"/>
      <c r="G6" s="11" t="s">
        <v>21</v>
      </c>
      <c r="H6" s="12">
        <f>[2]АРЭС!$E$10</f>
        <v>2.9000000000000001E-2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  <c r="AE6" s="19" t="s">
        <v>24</v>
      </c>
    </row>
    <row r="7" spans="1:31" ht="14.25" customHeight="1">
      <c r="A7" s="534"/>
      <c r="B7" s="534"/>
      <c r="C7" s="542"/>
      <c r="D7" s="20">
        <v>35</v>
      </c>
      <c r="E7" s="549"/>
      <c r="F7" s="550"/>
      <c r="G7" s="73" t="s">
        <v>25</v>
      </c>
      <c r="H7" s="287">
        <f>[2]АРЭС!$L$10</f>
        <v>0.13119999999999998</v>
      </c>
      <c r="I7" s="23"/>
      <c r="J7" s="145"/>
      <c r="K7" s="146"/>
      <c r="L7" s="147"/>
      <c r="M7" s="145"/>
      <c r="N7" s="148"/>
      <c r="O7" s="23"/>
      <c r="P7" s="145"/>
      <c r="Q7" s="146"/>
      <c r="R7" s="23"/>
      <c r="S7" s="148"/>
      <c r="T7" s="146"/>
      <c r="U7" s="18" t="s">
        <v>88</v>
      </c>
      <c r="V7" s="288">
        <f>IF(I7&gt;0,ROUND(I7*$I$56*$I$58*SQRT(3)/1000,2),J7)</f>
        <v>0</v>
      </c>
      <c r="W7" s="289">
        <f>IF(K7&gt;0,K7,ROUND(V7*$M$53,2))</f>
        <v>0</v>
      </c>
      <c r="X7" s="288">
        <f>IF(L7&gt;0,ROUND(L7*$L$56*$L$58*SQRT(3)/1000,2),M7)</f>
        <v>0</v>
      </c>
      <c r="Y7" s="289">
        <f>IF(N7&gt;0,N7,ROUND(X7*$M$53,2))</f>
        <v>0</v>
      </c>
      <c r="Z7" s="288">
        <f>IF(O7&gt;0,ROUND(O7*$O$56*$O$58*SQRT(3)/1000,2),P7)</f>
        <v>0</v>
      </c>
      <c r="AA7" s="289">
        <f>IF(Q7&gt;0,Q7,ROUND(Z7*$M$53,2))</f>
        <v>0</v>
      </c>
      <c r="AB7" s="288">
        <f>IF(R7&gt;0,ROUND(R7*$R$56*$R$58*SQRT(3)/1000,2),S7)</f>
        <v>0</v>
      </c>
      <c r="AC7" s="289">
        <f>IF(T7&gt;0,T7,ROUND(AB7*$M$53,2))</f>
        <v>0</v>
      </c>
    </row>
    <row r="8" spans="1:31" ht="14.25" customHeight="1" thickBot="1">
      <c r="A8" s="534"/>
      <c r="B8" s="534"/>
      <c r="C8" s="542"/>
      <c r="D8" s="30">
        <v>6</v>
      </c>
      <c r="E8" s="578"/>
      <c r="F8" s="579"/>
      <c r="G8" s="60"/>
      <c r="H8" s="61"/>
      <c r="I8" s="237"/>
      <c r="J8" s="233">
        <v>2.0230000000000001</v>
      </c>
      <c r="K8" s="290">
        <v>0.68899999999999995</v>
      </c>
      <c r="L8" s="291"/>
      <c r="M8" s="233">
        <v>1.913</v>
      </c>
      <c r="N8" s="290">
        <v>0.72899999999999998</v>
      </c>
      <c r="O8" s="292"/>
      <c r="P8" s="233">
        <v>1.7390000000000001</v>
      </c>
      <c r="Q8" s="290">
        <v>0.65500000000000003</v>
      </c>
      <c r="R8" s="292"/>
      <c r="S8" s="293">
        <v>1.476</v>
      </c>
      <c r="T8" s="233">
        <v>0.56299999999999994</v>
      </c>
      <c r="U8" s="18" t="s">
        <v>89</v>
      </c>
      <c r="V8" s="288">
        <f>IF(I8&gt;0,ROUND(I8*$I$57*$K$58*SQRT(3)/1000,3),J8)</f>
        <v>2.0230000000000001</v>
      </c>
      <c r="W8" s="289">
        <f>IF(K8&gt;0,K8,ROUND(V8*$F$53,3))</f>
        <v>0.68899999999999995</v>
      </c>
      <c r="X8" s="288">
        <f>IF(L8&gt;0,ROUND(L8*$L$57*$N$58*SQRT(3)/1000,3),M8)</f>
        <v>1.913</v>
      </c>
      <c r="Y8" s="289">
        <f>IF(N8&gt;0,N8,ROUND(X8*$F$53,3))</f>
        <v>0.72899999999999998</v>
      </c>
      <c r="Z8" s="288">
        <f>IF(O8&gt;0,ROUND(O8*$O$57*$Q$58*SQRT(3)/1000,3),P8)</f>
        <v>1.7390000000000001</v>
      </c>
      <c r="AA8" s="289">
        <f>IF(Q8&gt;0,Q8,ROUND(Z8*$F$53,3))</f>
        <v>0.65500000000000003</v>
      </c>
      <c r="AB8" s="288">
        <f>IF(R8&gt;0,ROUND(R8*$R$57*$T$58*SQRT(3)/1000,3),S8)</f>
        <v>1.476</v>
      </c>
      <c r="AC8" s="289">
        <f>IF(T8&gt;0,T8,ROUND(AB8*$F$53,3))</f>
        <v>0.56299999999999994</v>
      </c>
    </row>
    <row r="9" spans="1:31" ht="14.25" customHeight="1" thickBot="1">
      <c r="A9" s="534"/>
      <c r="B9" s="534"/>
      <c r="C9" s="543"/>
      <c r="D9" s="42" t="s">
        <v>26</v>
      </c>
      <c r="E9" s="553"/>
      <c r="F9" s="554"/>
      <c r="G9" s="554"/>
      <c r="H9" s="555"/>
      <c r="I9" s="243"/>
      <c r="J9" s="294"/>
      <c r="K9" s="295"/>
      <c r="L9" s="296"/>
      <c r="M9" s="294"/>
      <c r="N9" s="297"/>
      <c r="O9" s="298"/>
      <c r="P9" s="294"/>
      <c r="Q9" s="295"/>
      <c r="R9" s="298"/>
      <c r="S9" s="297"/>
      <c r="T9" s="294"/>
      <c r="U9" s="49"/>
      <c r="V9" s="50"/>
      <c r="W9" s="50"/>
      <c r="X9" s="50"/>
      <c r="Y9" s="50"/>
      <c r="Z9" s="50"/>
      <c r="AA9" s="50"/>
      <c r="AB9" s="50"/>
      <c r="AC9" s="50"/>
    </row>
    <row r="10" spans="1:31" ht="14.25" customHeight="1">
      <c r="A10" s="534"/>
      <c r="B10" s="534"/>
      <c r="C10" s="541" t="s">
        <v>90</v>
      </c>
      <c r="D10" s="51">
        <v>110</v>
      </c>
      <c r="E10" s="576">
        <v>7</v>
      </c>
      <c r="F10" s="577"/>
      <c r="G10" s="11" t="s">
        <v>21</v>
      </c>
      <c r="H10" s="12">
        <f>[2]АРЭС!$E$11</f>
        <v>2.1000000000000001E-2</v>
      </c>
      <c r="I10" s="13"/>
      <c r="J10" s="299"/>
      <c r="K10" s="193"/>
      <c r="L10" s="192"/>
      <c r="M10" s="299"/>
      <c r="N10" s="300"/>
      <c r="O10" s="191"/>
      <c r="P10" s="299"/>
      <c r="Q10" s="193"/>
      <c r="R10" s="191"/>
      <c r="S10" s="300"/>
      <c r="T10" s="299"/>
    </row>
    <row r="11" spans="1:31" ht="14.25" customHeight="1">
      <c r="A11" s="534"/>
      <c r="B11" s="534"/>
      <c r="C11" s="542"/>
      <c r="D11" s="20">
        <v>35</v>
      </c>
      <c r="E11" s="549"/>
      <c r="F11" s="550"/>
      <c r="G11" s="73" t="s">
        <v>25</v>
      </c>
      <c r="H11" s="287">
        <f>[2]АРЭС!$L$11</f>
        <v>0.11199999999999999</v>
      </c>
      <c r="I11" s="23"/>
      <c r="J11" s="301"/>
      <c r="K11" s="302"/>
      <c r="L11" s="303"/>
      <c r="M11" s="301"/>
      <c r="N11" s="304"/>
      <c r="O11" s="305"/>
      <c r="P11" s="301"/>
      <c r="Q11" s="302"/>
      <c r="R11" s="305"/>
      <c r="S11" s="304"/>
      <c r="T11" s="301"/>
      <c r="U11" s="18" t="s">
        <v>88</v>
      </c>
      <c r="V11" s="288">
        <f>IF(I11&gt;0,ROUND(I11*$K$56*$I$59*SQRT(3)/1000,2),J11)</f>
        <v>0</v>
      </c>
      <c r="W11" s="289">
        <f>IF(K11&gt;0,K11,ROUND(V11*$M$54,2))</f>
        <v>0</v>
      </c>
      <c r="X11" s="288">
        <f>IF(L11&gt;0,ROUND(L11*$N$56*$L$59*SQRT(3)/1000,2),M11)</f>
        <v>0</v>
      </c>
      <c r="Y11" s="289">
        <f>IF(N11&gt;0,N11,ROUND(X11*$M$54,2))</f>
        <v>0</v>
      </c>
      <c r="Z11" s="288">
        <f>IF(O11&gt;0,ROUND(O11*$Q$56*$O$59*SQRT(3)/1000,2),P11)</f>
        <v>0</v>
      </c>
      <c r="AA11" s="289">
        <f>IF(Q11&gt;0,Q11,ROUND(Z11*$M$54,2))</f>
        <v>0</v>
      </c>
      <c r="AB11" s="288">
        <f>IF(R11&gt;0,ROUND(R11*$T$56*$R$59*SQRT(3)/1000,2),S11)</f>
        <v>0</v>
      </c>
      <c r="AC11" s="289">
        <f>IF(T11&gt;0,T11,ROUND(AB11*$M$54,2))</f>
        <v>0</v>
      </c>
    </row>
    <row r="12" spans="1:31" ht="14.25" customHeight="1" thickBot="1">
      <c r="A12" s="534"/>
      <c r="B12" s="534"/>
      <c r="C12" s="542"/>
      <c r="D12" s="30">
        <v>6</v>
      </c>
      <c r="E12" s="578"/>
      <c r="F12" s="579"/>
      <c r="G12" s="60"/>
      <c r="H12" s="61"/>
      <c r="I12" s="237"/>
      <c r="J12" s="233">
        <v>1.643</v>
      </c>
      <c r="K12" s="290">
        <v>0.55800000000000005</v>
      </c>
      <c r="L12" s="291"/>
      <c r="M12" s="233">
        <v>1.589</v>
      </c>
      <c r="N12" s="293">
        <v>0.65500000000000003</v>
      </c>
      <c r="O12" s="292"/>
      <c r="P12" s="233">
        <v>1.343</v>
      </c>
      <c r="Q12" s="290">
        <v>0.48799999999999999</v>
      </c>
      <c r="R12" s="292"/>
      <c r="S12" s="293">
        <v>1.202</v>
      </c>
      <c r="T12" s="233">
        <v>0.56899999999999995</v>
      </c>
      <c r="U12" s="18" t="s">
        <v>89</v>
      </c>
      <c r="V12" s="288">
        <f>IF(I12&gt;0,ROUND(I12*$K$57*$K$59*SQRT(3)/1000,3),J12)</f>
        <v>1.643</v>
      </c>
      <c r="W12" s="289">
        <f>IF(K12&gt;0,K12,ROUND(V12*$F$54,3))</f>
        <v>0.55800000000000005</v>
      </c>
      <c r="X12" s="288">
        <f>IF(L12&gt;0,ROUND(L12*$N$57*$N$59*SQRT(3)/1000,3),M12)</f>
        <v>1.589</v>
      </c>
      <c r="Y12" s="289">
        <f>IF(N12&gt;0,N12,ROUND(X12*$F$54,3))</f>
        <v>0.65500000000000003</v>
      </c>
      <c r="Z12" s="288">
        <f>IF(O12&gt;0,ROUND(O12*$Q$57*$Q$59*SQRT(3)/1000,3),P12)</f>
        <v>1.343</v>
      </c>
      <c r="AA12" s="289">
        <f>IF(Q12&gt;0,Q12,ROUND(Z12*$F$54,3))</f>
        <v>0.48799999999999999</v>
      </c>
      <c r="AB12" s="288">
        <f>IF(R12&gt;0,ROUND(R12*$T$57*$T$59*SQRT(3)/1000,3),S12)</f>
        <v>1.202</v>
      </c>
      <c r="AC12" s="289">
        <f>IF(T12&gt;0,T12,ROUND(AB12*$F$54,3))</f>
        <v>0.56899999999999995</v>
      </c>
    </row>
    <row r="13" spans="1:31" ht="14.25" customHeight="1" thickBot="1">
      <c r="A13" s="534"/>
      <c r="B13" s="534"/>
      <c r="C13" s="543"/>
      <c r="D13" s="42" t="s">
        <v>26</v>
      </c>
      <c r="E13" s="553"/>
      <c r="F13" s="554"/>
      <c r="G13" s="554"/>
      <c r="H13" s="555"/>
      <c r="I13" s="243"/>
      <c r="J13" s="355"/>
      <c r="K13" s="356"/>
      <c r="L13" s="357"/>
      <c r="M13" s="355"/>
      <c r="N13" s="358"/>
      <c r="O13" s="359"/>
      <c r="P13" s="355"/>
      <c r="Q13" s="356"/>
      <c r="R13" s="359"/>
      <c r="S13" s="358"/>
      <c r="T13" s="355"/>
    </row>
    <row r="14" spans="1:31" ht="14.25" customHeight="1">
      <c r="A14" s="534"/>
      <c r="B14" s="534"/>
      <c r="C14" s="541" t="s">
        <v>28</v>
      </c>
      <c r="D14" s="51"/>
      <c r="E14" s="535"/>
      <c r="F14" s="538"/>
      <c r="G14" s="11" t="s">
        <v>21</v>
      </c>
      <c r="H14" s="66"/>
      <c r="I14" s="165"/>
      <c r="J14" s="388"/>
      <c r="K14" s="389"/>
      <c r="L14" s="390"/>
      <c r="M14" s="388"/>
      <c r="N14" s="391"/>
      <c r="O14" s="392"/>
      <c r="P14" s="388"/>
      <c r="Q14" s="389"/>
      <c r="R14" s="392"/>
      <c r="S14" s="391"/>
      <c r="T14" s="388"/>
    </row>
    <row r="15" spans="1:31" ht="14.25" customHeight="1">
      <c r="A15" s="534"/>
      <c r="B15" s="534"/>
      <c r="C15" s="542"/>
      <c r="D15" s="20"/>
      <c r="E15" s="518"/>
      <c r="F15" s="519"/>
      <c r="G15" s="73" t="s">
        <v>25</v>
      </c>
      <c r="H15" s="74"/>
      <c r="I15" s="283"/>
      <c r="J15" s="311"/>
      <c r="K15" s="312"/>
      <c r="L15" s="313"/>
      <c r="M15" s="311"/>
      <c r="N15" s="314"/>
      <c r="O15" s="315"/>
      <c r="P15" s="311"/>
      <c r="Q15" s="312"/>
      <c r="R15" s="315"/>
      <c r="S15" s="314"/>
      <c r="T15" s="311"/>
    </row>
    <row r="16" spans="1:31" ht="14.25" customHeight="1" thickBot="1">
      <c r="A16" s="534"/>
      <c r="B16" s="534"/>
      <c r="C16" s="542"/>
      <c r="D16" s="30"/>
      <c r="E16" s="526"/>
      <c r="F16" s="528"/>
      <c r="G16" s="60"/>
      <c r="H16" s="61"/>
      <c r="I16" s="284"/>
      <c r="J16" s="316"/>
      <c r="K16" s="317"/>
      <c r="L16" s="318"/>
      <c r="M16" s="319"/>
      <c r="N16" s="320"/>
      <c r="O16" s="321"/>
      <c r="P16" s="316"/>
      <c r="Q16" s="317"/>
      <c r="R16" s="321"/>
      <c r="S16" s="322"/>
      <c r="T16" s="316"/>
    </row>
    <row r="17" spans="1:20" ht="14.25" customHeight="1" thickBot="1">
      <c r="A17" s="534"/>
      <c r="B17" s="534"/>
      <c r="C17" s="543"/>
      <c r="D17" s="42" t="s">
        <v>26</v>
      </c>
      <c r="E17" s="471"/>
      <c r="F17" s="472"/>
      <c r="G17" s="472"/>
      <c r="H17" s="473"/>
      <c r="I17" s="285"/>
      <c r="J17" s="323"/>
      <c r="K17" s="324"/>
      <c r="L17" s="325"/>
      <c r="M17" s="323"/>
      <c r="N17" s="326"/>
      <c r="O17" s="327"/>
      <c r="P17" s="323"/>
      <c r="Q17" s="324"/>
      <c r="R17" s="327"/>
      <c r="S17" s="326"/>
      <c r="T17" s="323"/>
    </row>
    <row r="18" spans="1:20" ht="14.25" customHeight="1">
      <c r="A18" s="534"/>
      <c r="B18" s="534"/>
      <c r="C18" s="541" t="s">
        <v>28</v>
      </c>
      <c r="D18" s="51"/>
      <c r="E18" s="535"/>
      <c r="F18" s="538"/>
      <c r="G18" s="11" t="s">
        <v>21</v>
      </c>
      <c r="H18" s="66"/>
      <c r="I18" s="165"/>
      <c r="J18" s="306"/>
      <c r="K18" s="307"/>
      <c r="L18" s="308"/>
      <c r="M18" s="306"/>
      <c r="N18" s="309"/>
      <c r="O18" s="310"/>
      <c r="P18" s="306"/>
      <c r="Q18" s="307"/>
      <c r="R18" s="310"/>
      <c r="S18" s="309"/>
      <c r="T18" s="306"/>
    </row>
    <row r="19" spans="1:20" ht="14.25" customHeight="1">
      <c r="A19" s="534"/>
      <c r="B19" s="534"/>
      <c r="C19" s="542"/>
      <c r="D19" s="20"/>
      <c r="E19" s="518"/>
      <c r="F19" s="519"/>
      <c r="G19" s="73" t="s">
        <v>25</v>
      </c>
      <c r="H19" s="74"/>
      <c r="I19" s="283"/>
      <c r="J19" s="311"/>
      <c r="K19" s="312"/>
      <c r="L19" s="313"/>
      <c r="M19" s="311"/>
      <c r="N19" s="314"/>
      <c r="O19" s="315"/>
      <c r="P19" s="311"/>
      <c r="Q19" s="312"/>
      <c r="R19" s="315"/>
      <c r="S19" s="314"/>
      <c r="T19" s="311"/>
    </row>
    <row r="20" spans="1:20" ht="14.25" customHeight="1" thickBot="1">
      <c r="A20" s="534"/>
      <c r="B20" s="534"/>
      <c r="C20" s="542"/>
      <c r="D20" s="30"/>
      <c r="E20" s="526"/>
      <c r="F20" s="528"/>
      <c r="G20" s="60"/>
      <c r="H20" s="61"/>
      <c r="I20" s="284"/>
      <c r="J20" s="316"/>
      <c r="K20" s="317"/>
      <c r="L20" s="318"/>
      <c r="M20" s="316"/>
      <c r="N20" s="322"/>
      <c r="O20" s="321"/>
      <c r="P20" s="316"/>
      <c r="Q20" s="317"/>
      <c r="R20" s="321"/>
      <c r="S20" s="322"/>
      <c r="T20" s="316"/>
    </row>
    <row r="21" spans="1:20" ht="14.25" customHeight="1" thickBot="1">
      <c r="A21" s="534"/>
      <c r="B21" s="534"/>
      <c r="C21" s="543"/>
      <c r="D21" s="42" t="s">
        <v>26</v>
      </c>
      <c r="E21" s="471"/>
      <c r="F21" s="472"/>
      <c r="G21" s="472"/>
      <c r="H21" s="473"/>
      <c r="I21" s="285"/>
      <c r="J21" s="323"/>
      <c r="K21" s="324"/>
      <c r="L21" s="325"/>
      <c r="M21" s="323"/>
      <c r="N21" s="326"/>
      <c r="O21" s="327"/>
      <c r="P21" s="323"/>
      <c r="Q21" s="324"/>
      <c r="R21" s="327"/>
      <c r="S21" s="326"/>
      <c r="T21" s="323"/>
    </row>
    <row r="22" spans="1:20" ht="14.25" customHeight="1">
      <c r="A22" s="534"/>
      <c r="B22" s="534"/>
      <c r="C22" s="544" t="s">
        <v>29</v>
      </c>
      <c r="D22" s="96" t="s">
        <v>30</v>
      </c>
      <c r="E22" s="97"/>
      <c r="F22" s="66"/>
      <c r="G22" s="98"/>
      <c r="H22" s="66"/>
      <c r="I22" s="165"/>
      <c r="J22" s="306"/>
      <c r="K22" s="307"/>
      <c r="L22" s="308"/>
      <c r="M22" s="306"/>
      <c r="N22" s="309"/>
      <c r="O22" s="310"/>
      <c r="P22" s="306"/>
      <c r="Q22" s="307"/>
      <c r="R22" s="310"/>
      <c r="S22" s="309"/>
      <c r="T22" s="306"/>
    </row>
    <row r="23" spans="1:20" ht="14.25" customHeight="1">
      <c r="A23" s="534"/>
      <c r="B23" s="534"/>
      <c r="C23" s="545"/>
      <c r="D23" s="104" t="s">
        <v>31</v>
      </c>
      <c r="E23" s="105"/>
      <c r="F23" s="74"/>
      <c r="G23" s="106"/>
      <c r="H23" s="74"/>
      <c r="I23" s="286"/>
      <c r="J23" s="328"/>
      <c r="K23" s="329"/>
      <c r="L23" s="330"/>
      <c r="M23" s="328"/>
      <c r="N23" s="331"/>
      <c r="O23" s="332"/>
      <c r="P23" s="328"/>
      <c r="Q23" s="329"/>
      <c r="R23" s="332"/>
      <c r="S23" s="331"/>
      <c r="T23" s="328"/>
    </row>
    <row r="24" spans="1:20" ht="14.25" customHeight="1" thickBot="1">
      <c r="A24" s="534"/>
      <c r="B24" s="558"/>
      <c r="C24" s="546"/>
      <c r="D24" s="112" t="s">
        <v>32</v>
      </c>
      <c r="E24" s="113"/>
      <c r="F24" s="61"/>
      <c r="G24" s="60"/>
      <c r="H24" s="61"/>
      <c r="I24" s="122"/>
      <c r="J24" s="267">
        <f>J8+J12</f>
        <v>3.6660000000000004</v>
      </c>
      <c r="K24" s="267">
        <f>K8+K12</f>
        <v>1.2469999999999999</v>
      </c>
      <c r="L24" s="333"/>
      <c r="M24" s="267">
        <f>M8+M12</f>
        <v>3.5019999999999998</v>
      </c>
      <c r="N24" s="267">
        <f>N8+N12</f>
        <v>1.3839999999999999</v>
      </c>
      <c r="O24" s="334"/>
      <c r="P24" s="267">
        <f>P8+P12</f>
        <v>3.0819999999999999</v>
      </c>
      <c r="Q24" s="267">
        <f>Q8+Q12</f>
        <v>1.143</v>
      </c>
      <c r="R24" s="334"/>
      <c r="S24" s="335">
        <f>S8+S12</f>
        <v>2.6779999999999999</v>
      </c>
      <c r="T24" s="267">
        <f>T8+T12</f>
        <v>1.1319999999999999</v>
      </c>
    </row>
    <row r="25" spans="1:20" ht="14.25" customHeight="1">
      <c r="A25" s="534"/>
      <c r="B25" s="533" t="s">
        <v>33</v>
      </c>
      <c r="C25" s="477" t="s">
        <v>34</v>
      </c>
      <c r="D25" s="479"/>
      <c r="E25" s="535" t="s">
        <v>35</v>
      </c>
      <c r="F25" s="536"/>
      <c r="G25" s="537" t="s">
        <v>36</v>
      </c>
      <c r="H25" s="538"/>
      <c r="I25" s="2" t="s">
        <v>8</v>
      </c>
      <c r="J25" s="3" t="s">
        <v>9</v>
      </c>
      <c r="K25" s="4" t="s">
        <v>10</v>
      </c>
      <c r="L25" s="2" t="s">
        <v>8</v>
      </c>
      <c r="M25" s="3" t="s">
        <v>9</v>
      </c>
      <c r="N25" s="4" t="s">
        <v>10</v>
      </c>
      <c r="O25" s="2" t="s">
        <v>8</v>
      </c>
      <c r="P25" s="3" t="s">
        <v>9</v>
      </c>
      <c r="Q25" s="4" t="s">
        <v>10</v>
      </c>
      <c r="R25" s="2" t="s">
        <v>8</v>
      </c>
      <c r="S25" s="3" t="s">
        <v>9</v>
      </c>
      <c r="T25" s="4" t="s">
        <v>10</v>
      </c>
    </row>
    <row r="26" spans="1:20" ht="14.25" customHeight="1" thickBot="1">
      <c r="A26" s="534"/>
      <c r="B26" s="534"/>
      <c r="C26" s="465"/>
      <c r="D26" s="467"/>
      <c r="E26" s="122" t="s">
        <v>37</v>
      </c>
      <c r="F26" s="123" t="s">
        <v>38</v>
      </c>
      <c r="G26" s="123" t="s">
        <v>37</v>
      </c>
      <c r="H26" s="124" t="s">
        <v>38</v>
      </c>
      <c r="I26" s="5" t="s">
        <v>15</v>
      </c>
      <c r="J26" s="6" t="s">
        <v>16</v>
      </c>
      <c r="K26" s="7" t="s">
        <v>17</v>
      </c>
      <c r="L26" s="5" t="s">
        <v>15</v>
      </c>
      <c r="M26" s="6" t="s">
        <v>16</v>
      </c>
      <c r="N26" s="7" t="s">
        <v>17</v>
      </c>
      <c r="O26" s="5" t="s">
        <v>15</v>
      </c>
      <c r="P26" s="6" t="s">
        <v>16</v>
      </c>
      <c r="Q26" s="7" t="s">
        <v>17</v>
      </c>
      <c r="R26" s="5" t="s">
        <v>15</v>
      </c>
      <c r="S26" s="6" t="s">
        <v>16</v>
      </c>
      <c r="T26" s="7" t="s">
        <v>17</v>
      </c>
    </row>
    <row r="27" spans="1:20" ht="14.25" customHeight="1">
      <c r="A27" s="534"/>
      <c r="B27" s="534"/>
      <c r="C27" s="539" t="s">
        <v>91</v>
      </c>
      <c r="D27" s="540"/>
      <c r="E27" s="336"/>
      <c r="F27" s="176"/>
      <c r="G27" s="176"/>
      <c r="H27" s="337"/>
      <c r="I27" s="393"/>
      <c r="J27" s="339">
        <v>0</v>
      </c>
      <c r="K27" s="340"/>
      <c r="L27" s="341"/>
      <c r="M27" s="339">
        <v>0</v>
      </c>
      <c r="N27" s="342"/>
      <c r="O27" s="338"/>
      <c r="P27" s="339">
        <v>0</v>
      </c>
      <c r="Q27" s="340"/>
      <c r="R27" s="338"/>
      <c r="S27" s="342">
        <v>0</v>
      </c>
      <c r="T27" s="340"/>
    </row>
    <row r="28" spans="1:20" ht="14.25" customHeight="1">
      <c r="A28" s="534"/>
      <c r="B28" s="534"/>
      <c r="C28" s="529" t="s">
        <v>92</v>
      </c>
      <c r="D28" s="530"/>
      <c r="E28" s="150"/>
      <c r="F28" s="151"/>
      <c r="G28" s="151"/>
      <c r="H28" s="152"/>
      <c r="I28" s="143"/>
      <c r="J28" s="145">
        <v>0</v>
      </c>
      <c r="K28" s="146"/>
      <c r="L28" s="147"/>
      <c r="M28" s="145">
        <v>0</v>
      </c>
      <c r="N28" s="148"/>
      <c r="O28" s="23"/>
      <c r="P28" s="145">
        <v>0</v>
      </c>
      <c r="Q28" s="146"/>
      <c r="R28" s="23"/>
      <c r="S28" s="148">
        <v>0</v>
      </c>
      <c r="T28" s="146"/>
    </row>
    <row r="29" spans="1:20" s="149" customFormat="1" ht="14.25" customHeight="1">
      <c r="A29" s="534"/>
      <c r="B29" s="534"/>
      <c r="C29" s="529" t="s">
        <v>93</v>
      </c>
      <c r="D29" s="530"/>
      <c r="E29" s="136">
        <v>49.1</v>
      </c>
      <c r="F29" s="137">
        <v>15</v>
      </c>
      <c r="G29" s="137"/>
      <c r="H29" s="138"/>
      <c r="I29" s="23"/>
      <c r="J29" s="145">
        <v>0</v>
      </c>
      <c r="K29" s="146"/>
      <c r="L29" s="147"/>
      <c r="M29" s="145">
        <v>0</v>
      </c>
      <c r="N29" s="148"/>
      <c r="O29" s="23"/>
      <c r="P29" s="145">
        <v>0</v>
      </c>
      <c r="Q29" s="146"/>
      <c r="R29" s="23"/>
      <c r="S29" s="148">
        <v>0</v>
      </c>
      <c r="T29" s="146"/>
    </row>
    <row r="30" spans="1:20" s="149" customFormat="1" ht="14.25" customHeight="1">
      <c r="A30" s="534"/>
      <c r="B30" s="534"/>
      <c r="C30" s="529" t="s">
        <v>94</v>
      </c>
      <c r="D30" s="530"/>
      <c r="E30" s="136">
        <v>49.1</v>
      </c>
      <c r="F30" s="137">
        <v>15</v>
      </c>
      <c r="G30" s="137"/>
      <c r="H30" s="138"/>
      <c r="I30" s="23"/>
      <c r="J30" s="145">
        <v>0</v>
      </c>
      <c r="K30" s="146"/>
      <c r="L30" s="147"/>
      <c r="M30" s="145">
        <v>0</v>
      </c>
      <c r="N30" s="148"/>
      <c r="O30" s="23"/>
      <c r="P30" s="145">
        <v>0</v>
      </c>
      <c r="Q30" s="146"/>
      <c r="R30" s="23"/>
      <c r="S30" s="148">
        <v>0</v>
      </c>
      <c r="T30" s="146"/>
    </row>
    <row r="31" spans="1:20" s="149" customFormat="1" ht="14.25" customHeight="1">
      <c r="A31" s="534"/>
      <c r="B31" s="534"/>
      <c r="C31" s="529" t="s">
        <v>95</v>
      </c>
      <c r="D31" s="530"/>
      <c r="E31" s="136">
        <v>49.1</v>
      </c>
      <c r="F31" s="137">
        <v>15</v>
      </c>
      <c r="G31" s="137"/>
      <c r="H31" s="138"/>
      <c r="I31" s="23"/>
      <c r="J31" s="145">
        <v>0.182</v>
      </c>
      <c r="K31" s="146"/>
      <c r="L31" s="147"/>
      <c r="M31" s="145">
        <v>0.159</v>
      </c>
      <c r="N31" s="148"/>
      <c r="O31" s="23"/>
      <c r="P31" s="145">
        <v>0.16900000000000001</v>
      </c>
      <c r="Q31" s="146"/>
      <c r="R31" s="23"/>
      <c r="S31" s="148">
        <v>0.115</v>
      </c>
      <c r="T31" s="146"/>
    </row>
    <row r="32" spans="1:20" s="149" customFormat="1" ht="14.25" customHeight="1">
      <c r="A32" s="534"/>
      <c r="B32" s="534"/>
      <c r="C32" s="529" t="s">
        <v>96</v>
      </c>
      <c r="D32" s="530"/>
      <c r="E32" s="136"/>
      <c r="F32" s="137"/>
      <c r="G32" s="137"/>
      <c r="H32" s="138"/>
      <c r="I32" s="23"/>
      <c r="J32" s="145">
        <v>0.218</v>
      </c>
      <c r="K32" s="146"/>
      <c r="L32" s="147"/>
      <c r="M32" s="145">
        <v>0.192</v>
      </c>
      <c r="N32" s="148"/>
      <c r="O32" s="23"/>
      <c r="P32" s="145">
        <v>0.32400000000000001</v>
      </c>
      <c r="Q32" s="146"/>
      <c r="R32" s="23"/>
      <c r="S32" s="148">
        <v>0.28299999999999997</v>
      </c>
      <c r="T32" s="146"/>
    </row>
    <row r="33" spans="1:20" s="149" customFormat="1" ht="14.25" customHeight="1">
      <c r="A33" s="534"/>
      <c r="B33" s="534"/>
      <c r="C33" s="529" t="s">
        <v>97</v>
      </c>
      <c r="D33" s="530"/>
      <c r="E33" s="136"/>
      <c r="F33" s="137"/>
      <c r="G33" s="137"/>
      <c r="H33" s="138"/>
      <c r="I33" s="23"/>
      <c r="J33" s="145">
        <v>0</v>
      </c>
      <c r="K33" s="146"/>
      <c r="L33" s="147"/>
      <c r="M33" s="145">
        <v>0</v>
      </c>
      <c r="N33" s="148"/>
      <c r="O33" s="23"/>
      <c r="P33" s="145">
        <v>0</v>
      </c>
      <c r="Q33" s="146"/>
      <c r="R33" s="23"/>
      <c r="S33" s="148">
        <v>0</v>
      </c>
      <c r="T33" s="146"/>
    </row>
    <row r="34" spans="1:20" s="149" customFormat="1" ht="14.25" customHeight="1">
      <c r="A34" s="534"/>
      <c r="B34" s="534"/>
      <c r="C34" s="529" t="s">
        <v>98</v>
      </c>
      <c r="D34" s="530"/>
      <c r="E34" s="136">
        <v>49.1</v>
      </c>
      <c r="F34" s="137">
        <v>15</v>
      </c>
      <c r="G34" s="137"/>
      <c r="H34" s="138"/>
      <c r="I34" s="23"/>
      <c r="J34" s="145">
        <v>0</v>
      </c>
      <c r="K34" s="146"/>
      <c r="L34" s="147"/>
      <c r="M34" s="145">
        <v>0</v>
      </c>
      <c r="N34" s="148"/>
      <c r="O34" s="23"/>
      <c r="P34" s="145">
        <v>0</v>
      </c>
      <c r="Q34" s="146"/>
      <c r="R34" s="23"/>
      <c r="S34" s="148">
        <v>0</v>
      </c>
      <c r="T34" s="146"/>
    </row>
    <row r="35" spans="1:20" s="149" customFormat="1" ht="14.25" customHeight="1">
      <c r="A35" s="534"/>
      <c r="B35" s="534"/>
      <c r="C35" s="529" t="s">
        <v>99</v>
      </c>
      <c r="D35" s="530"/>
      <c r="E35" s="136"/>
      <c r="F35" s="137"/>
      <c r="G35" s="137"/>
      <c r="H35" s="138"/>
      <c r="I35" s="23"/>
      <c r="J35" s="301">
        <v>1.6220000000000001</v>
      </c>
      <c r="K35" s="301"/>
      <c r="L35" s="301"/>
      <c r="M35" s="301">
        <v>1.79</v>
      </c>
      <c r="N35" s="301"/>
      <c r="O35" s="301"/>
      <c r="P35" s="301">
        <v>1.7789999999999999</v>
      </c>
      <c r="Q35" s="301"/>
      <c r="R35" s="301"/>
      <c r="S35" s="301">
        <v>1.504</v>
      </c>
      <c r="T35" s="146"/>
    </row>
    <row r="36" spans="1:20" s="149" customFormat="1" ht="14.25" customHeight="1">
      <c r="A36" s="534"/>
      <c r="B36" s="534"/>
      <c r="C36" s="529" t="s">
        <v>100</v>
      </c>
      <c r="D36" s="575"/>
      <c r="E36" s="136">
        <v>49.1</v>
      </c>
      <c r="F36" s="137">
        <v>15</v>
      </c>
      <c r="G36" s="137"/>
      <c r="H36" s="138"/>
      <c r="I36" s="23"/>
      <c r="J36" s="145">
        <v>0</v>
      </c>
      <c r="K36" s="146"/>
      <c r="L36" s="147"/>
      <c r="M36" s="145">
        <v>0</v>
      </c>
      <c r="N36" s="148"/>
      <c r="O36" s="23"/>
      <c r="P36" s="145">
        <v>0</v>
      </c>
      <c r="Q36" s="146"/>
      <c r="R36" s="23"/>
      <c r="S36" s="148">
        <v>0</v>
      </c>
      <c r="T36" s="146"/>
    </row>
    <row r="37" spans="1:20" s="149" customFormat="1" ht="14.25" customHeight="1">
      <c r="A37" s="534"/>
      <c r="B37" s="534"/>
      <c r="C37" s="529" t="s">
        <v>101</v>
      </c>
      <c r="D37" s="530"/>
      <c r="E37" s="136">
        <v>49.1</v>
      </c>
      <c r="F37" s="137">
        <v>15</v>
      </c>
      <c r="G37" s="137"/>
      <c r="H37" s="138"/>
      <c r="I37" s="23"/>
      <c r="J37" s="145">
        <v>0</v>
      </c>
      <c r="K37" s="146"/>
      <c r="L37" s="147"/>
      <c r="M37" s="145">
        <v>0</v>
      </c>
      <c r="N37" s="148"/>
      <c r="O37" s="23"/>
      <c r="P37" s="145">
        <v>0</v>
      </c>
      <c r="Q37" s="146"/>
      <c r="R37" s="23"/>
      <c r="S37" s="148">
        <v>0</v>
      </c>
      <c r="T37" s="146"/>
    </row>
    <row r="38" spans="1:20" s="149" customFormat="1" ht="14.25" customHeight="1">
      <c r="A38" s="534"/>
      <c r="B38" s="534"/>
      <c r="C38" s="529" t="s">
        <v>102</v>
      </c>
      <c r="D38" s="530"/>
      <c r="E38" s="136"/>
      <c r="F38" s="137"/>
      <c r="G38" s="137"/>
      <c r="H38" s="138"/>
      <c r="I38" s="23"/>
      <c r="J38" s="301">
        <v>0.875</v>
      </c>
      <c r="K38" s="301"/>
      <c r="L38" s="301"/>
      <c r="M38" s="301">
        <v>0.95699999999999996</v>
      </c>
      <c r="N38" s="301"/>
      <c r="O38" s="301"/>
      <c r="P38" s="301">
        <v>0.95099999999999996</v>
      </c>
      <c r="Q38" s="301"/>
      <c r="R38" s="301"/>
      <c r="S38" s="301">
        <v>0.78300000000000003</v>
      </c>
      <c r="T38" s="146"/>
    </row>
    <row r="39" spans="1:20" s="149" customFormat="1" ht="14.25" customHeight="1">
      <c r="A39" s="534"/>
      <c r="B39" s="534"/>
      <c r="C39" s="529" t="s">
        <v>103</v>
      </c>
      <c r="D39" s="575"/>
      <c r="E39" s="136">
        <v>49.1</v>
      </c>
      <c r="F39" s="137">
        <v>15</v>
      </c>
      <c r="G39" s="137"/>
      <c r="H39" s="138"/>
      <c r="I39" s="23"/>
      <c r="J39" s="145">
        <v>3.1E-2</v>
      </c>
      <c r="K39" s="146"/>
      <c r="L39" s="147"/>
      <c r="M39" s="145">
        <v>0.03</v>
      </c>
      <c r="N39" s="148"/>
      <c r="O39" s="23"/>
      <c r="P39" s="145">
        <v>0.03</v>
      </c>
      <c r="Q39" s="146"/>
      <c r="R39" s="23"/>
      <c r="S39" s="148">
        <v>2.9000000000000001E-2</v>
      </c>
      <c r="T39" s="146"/>
    </row>
    <row r="40" spans="1:20" s="149" customFormat="1" ht="14.25" customHeight="1">
      <c r="A40" s="534"/>
      <c r="B40" s="534"/>
      <c r="C40" s="529" t="s">
        <v>104</v>
      </c>
      <c r="D40" s="530"/>
      <c r="E40" s="147"/>
      <c r="F40" s="137"/>
      <c r="G40" s="137"/>
      <c r="H40" s="138"/>
      <c r="I40" s="23"/>
      <c r="J40" s="145">
        <v>7.2999999999999995E-2</v>
      </c>
      <c r="K40" s="146"/>
      <c r="L40" s="147"/>
      <c r="M40" s="145">
        <v>2.8000000000000001E-2</v>
      </c>
      <c r="N40" s="148"/>
      <c r="O40" s="23"/>
      <c r="P40" s="145">
        <v>2.8000000000000001E-2</v>
      </c>
      <c r="Q40" s="146"/>
      <c r="R40" s="23"/>
      <c r="S40" s="148">
        <v>2.8000000000000001E-2</v>
      </c>
      <c r="T40" s="146"/>
    </row>
    <row r="41" spans="1:20" s="149" customFormat="1" ht="14.25" customHeight="1">
      <c r="A41" s="534"/>
      <c r="B41" s="534"/>
      <c r="C41" s="571" t="s">
        <v>105</v>
      </c>
      <c r="D41" s="572"/>
      <c r="E41" s="136">
        <v>49.1</v>
      </c>
      <c r="F41" s="137">
        <v>15</v>
      </c>
      <c r="G41" s="137"/>
      <c r="H41" s="138"/>
      <c r="I41" s="23"/>
      <c r="J41" s="145">
        <v>5.0999999999999997E-2</v>
      </c>
      <c r="K41" s="146"/>
      <c r="L41" s="147"/>
      <c r="M41" s="145">
        <v>0.05</v>
      </c>
      <c r="N41" s="148"/>
      <c r="O41" s="23"/>
      <c r="P41" s="145">
        <v>4.9000000000000002E-2</v>
      </c>
      <c r="Q41" s="146"/>
      <c r="R41" s="23"/>
      <c r="S41" s="148">
        <v>0.05</v>
      </c>
      <c r="T41" s="146"/>
    </row>
    <row r="42" spans="1:20" s="149" customFormat="1" ht="14.25" customHeight="1">
      <c r="A42" s="534"/>
      <c r="B42" s="534"/>
      <c r="C42" s="529" t="s">
        <v>106</v>
      </c>
      <c r="D42" s="530"/>
      <c r="E42" s="136"/>
      <c r="F42" s="137"/>
      <c r="G42" s="137"/>
      <c r="H42" s="138"/>
      <c r="I42" s="23"/>
      <c r="J42" s="145">
        <v>0.22500000000000001</v>
      </c>
      <c r="K42" s="146"/>
      <c r="L42" s="147"/>
      <c r="M42" s="145">
        <v>0.21199999999999999</v>
      </c>
      <c r="N42" s="148"/>
      <c r="O42" s="23"/>
      <c r="P42" s="145">
        <v>0.21199999999999999</v>
      </c>
      <c r="Q42" s="146"/>
      <c r="R42" s="23"/>
      <c r="S42" s="148">
        <v>0.218</v>
      </c>
      <c r="T42" s="146"/>
    </row>
    <row r="43" spans="1:20" s="149" customFormat="1" ht="14.25" customHeight="1">
      <c r="A43" s="534"/>
      <c r="B43" s="534"/>
      <c r="C43" s="529" t="s">
        <v>107</v>
      </c>
      <c r="D43" s="530"/>
      <c r="E43" s="136">
        <v>49.1</v>
      </c>
      <c r="F43" s="137">
        <v>15</v>
      </c>
      <c r="G43" s="137"/>
      <c r="H43" s="138"/>
      <c r="I43" s="23"/>
      <c r="J43" s="145">
        <v>0</v>
      </c>
      <c r="K43" s="146"/>
      <c r="L43" s="147"/>
      <c r="M43" s="145">
        <v>0</v>
      </c>
      <c r="N43" s="148"/>
      <c r="O43" s="23"/>
      <c r="P43" s="145">
        <v>0</v>
      </c>
      <c r="Q43" s="146"/>
      <c r="R43" s="23"/>
      <c r="S43" s="148">
        <v>0</v>
      </c>
      <c r="T43" s="146"/>
    </row>
    <row r="44" spans="1:20" s="149" customFormat="1" ht="14.25" customHeight="1">
      <c r="A44" s="534"/>
      <c r="B44" s="534"/>
      <c r="C44" s="529" t="s">
        <v>108</v>
      </c>
      <c r="D44" s="530"/>
      <c r="E44" s="136">
        <v>49.1</v>
      </c>
      <c r="F44" s="137">
        <v>15</v>
      </c>
      <c r="G44" s="137"/>
      <c r="H44" s="138"/>
      <c r="I44" s="23"/>
      <c r="J44" s="145">
        <v>0.315</v>
      </c>
      <c r="K44" s="146"/>
      <c r="L44" s="147"/>
      <c r="M44" s="145">
        <v>0.249</v>
      </c>
      <c r="N44" s="148"/>
      <c r="O44" s="23"/>
      <c r="P44" s="145">
        <v>0.3</v>
      </c>
      <c r="Q44" s="146"/>
      <c r="R44" s="23"/>
      <c r="S44" s="148">
        <v>0.14199999999999999</v>
      </c>
      <c r="T44" s="146"/>
    </row>
    <row r="45" spans="1:20" ht="14.25" customHeight="1">
      <c r="A45" s="534"/>
      <c r="B45" s="534"/>
      <c r="C45" s="518"/>
      <c r="D45" s="519"/>
      <c r="E45" s="150"/>
      <c r="F45" s="151"/>
      <c r="G45" s="151"/>
      <c r="H45" s="152"/>
      <c r="I45" s="366"/>
      <c r="J45" s="362"/>
      <c r="K45" s="363"/>
      <c r="L45" s="364"/>
      <c r="M45" s="362"/>
      <c r="N45" s="365"/>
      <c r="O45" s="366"/>
      <c r="P45" s="362"/>
      <c r="Q45" s="363"/>
      <c r="R45" s="366"/>
      <c r="S45" s="365"/>
      <c r="T45" s="155"/>
    </row>
    <row r="46" spans="1:20" ht="14.25" customHeight="1">
      <c r="A46" s="534"/>
      <c r="B46" s="534"/>
      <c r="C46" s="571"/>
      <c r="D46" s="572"/>
      <c r="E46" s="150"/>
      <c r="F46" s="151"/>
      <c r="G46" s="151"/>
      <c r="H46" s="152"/>
      <c r="I46" s="153"/>
      <c r="J46" s="154"/>
      <c r="K46" s="155"/>
      <c r="L46" s="156"/>
      <c r="M46" s="154"/>
      <c r="N46" s="157"/>
      <c r="O46" s="153"/>
      <c r="P46" s="154"/>
      <c r="Q46" s="155"/>
      <c r="R46" s="153"/>
      <c r="S46" s="157"/>
      <c r="T46" s="155"/>
    </row>
    <row r="47" spans="1:20" ht="14.25" customHeight="1">
      <c r="A47" s="534"/>
      <c r="B47" s="534"/>
      <c r="C47" s="529"/>
      <c r="D47" s="530"/>
      <c r="E47" s="150"/>
      <c r="F47" s="151"/>
      <c r="G47" s="151"/>
      <c r="H47" s="152"/>
      <c r="I47" s="153"/>
      <c r="J47" s="154"/>
      <c r="K47" s="155"/>
      <c r="L47" s="156"/>
      <c r="M47" s="154"/>
      <c r="N47" s="157"/>
      <c r="O47" s="153"/>
      <c r="P47" s="154"/>
      <c r="Q47" s="155"/>
      <c r="R47" s="153"/>
      <c r="S47" s="157"/>
      <c r="T47" s="155"/>
    </row>
    <row r="48" spans="1:20" ht="14.25" customHeight="1">
      <c r="A48" s="534"/>
      <c r="B48" s="534"/>
      <c r="C48" s="573"/>
      <c r="D48" s="574"/>
      <c r="E48" s="150"/>
      <c r="F48" s="151"/>
      <c r="G48" s="151"/>
      <c r="H48" s="152"/>
      <c r="I48" s="153"/>
      <c r="J48" s="154"/>
      <c r="K48" s="155"/>
      <c r="L48" s="156"/>
      <c r="M48" s="154"/>
      <c r="N48" s="157"/>
      <c r="O48" s="153"/>
      <c r="P48" s="154"/>
      <c r="Q48" s="155"/>
      <c r="R48" s="153"/>
      <c r="S48" s="157"/>
      <c r="T48" s="155"/>
    </row>
    <row r="49" spans="1:23" ht="14.25" customHeight="1">
      <c r="A49" s="534"/>
      <c r="B49" s="534"/>
      <c r="C49" s="529"/>
      <c r="D49" s="530"/>
      <c r="E49" s="150"/>
      <c r="F49" s="151"/>
      <c r="G49" s="151"/>
      <c r="H49" s="152"/>
      <c r="I49" s="153"/>
      <c r="J49" s="154"/>
      <c r="K49" s="155"/>
      <c r="L49" s="156"/>
      <c r="M49" s="154"/>
      <c r="N49" s="157"/>
      <c r="O49" s="153"/>
      <c r="P49" s="154"/>
      <c r="Q49" s="155"/>
      <c r="R49" s="153"/>
      <c r="S49" s="157"/>
      <c r="T49" s="155"/>
    </row>
    <row r="50" spans="1:23" ht="14.25" customHeight="1">
      <c r="A50" s="534"/>
      <c r="B50" s="534"/>
      <c r="C50" s="529"/>
      <c r="D50" s="530"/>
      <c r="E50" s="150"/>
      <c r="F50" s="151"/>
      <c r="G50" s="151"/>
      <c r="H50" s="152"/>
      <c r="I50" s="153"/>
      <c r="J50" s="154"/>
      <c r="K50" s="155"/>
      <c r="L50" s="156"/>
      <c r="M50" s="154"/>
      <c r="N50" s="157"/>
      <c r="O50" s="153"/>
      <c r="P50" s="154"/>
      <c r="Q50" s="155"/>
      <c r="R50" s="153"/>
      <c r="S50" s="157"/>
      <c r="T50" s="155"/>
    </row>
    <row r="51" spans="1:23" ht="14.25" customHeight="1">
      <c r="A51" s="534"/>
      <c r="B51" s="534"/>
      <c r="C51" s="529"/>
      <c r="D51" s="530"/>
      <c r="E51" s="150"/>
      <c r="F51" s="151"/>
      <c r="G51" s="151"/>
      <c r="H51" s="152"/>
      <c r="I51" s="153"/>
      <c r="J51" s="154"/>
      <c r="K51" s="155"/>
      <c r="L51" s="156"/>
      <c r="M51" s="154"/>
      <c r="N51" s="157"/>
      <c r="O51" s="153"/>
      <c r="P51" s="154"/>
      <c r="Q51" s="155"/>
      <c r="R51" s="153"/>
      <c r="S51" s="157"/>
      <c r="T51" s="155"/>
    </row>
    <row r="52" spans="1:23" ht="14.25" customHeight="1" thickBot="1">
      <c r="A52" s="534"/>
      <c r="B52" s="534"/>
      <c r="C52" s="518"/>
      <c r="D52" s="519"/>
      <c r="E52" s="343"/>
      <c r="F52" s="344"/>
      <c r="G52" s="123"/>
      <c r="H52" s="158"/>
      <c r="I52" s="159"/>
      <c r="J52" s="160"/>
      <c r="K52" s="161"/>
      <c r="L52" s="162"/>
      <c r="M52" s="160"/>
      <c r="N52" s="163"/>
      <c r="O52" s="159"/>
      <c r="P52" s="160"/>
      <c r="Q52" s="161"/>
      <c r="R52" s="159"/>
      <c r="S52" s="163"/>
      <c r="T52" s="161"/>
    </row>
    <row r="53" spans="1:23" ht="14.25" customHeight="1">
      <c r="A53" s="561"/>
      <c r="B53" s="164"/>
      <c r="C53" s="183"/>
      <c r="D53" s="345"/>
      <c r="E53" s="165" t="s">
        <v>50</v>
      </c>
      <c r="F53" s="346">
        <f>IF(K58&gt;0,SQRT((1-K58^2)/K58^2),)</f>
        <v>0</v>
      </c>
      <c r="G53" s="167"/>
      <c r="H53" s="168"/>
      <c r="I53" s="164"/>
      <c r="J53" s="166"/>
      <c r="K53" s="169"/>
      <c r="L53" s="165" t="s">
        <v>50</v>
      </c>
      <c r="M53" s="166">
        <f>IF(I58&gt;0,SQRT((1-I58^2)/I58^2),)</f>
        <v>0</v>
      </c>
      <c r="N53" s="170"/>
      <c r="O53" s="165"/>
      <c r="P53" s="166"/>
      <c r="Q53" s="169"/>
      <c r="R53" s="165"/>
      <c r="S53" s="170"/>
      <c r="T53" s="169"/>
    </row>
    <row r="54" spans="1:23" ht="14.25" customHeight="1" thickBot="1">
      <c r="A54" s="561"/>
      <c r="B54" s="171"/>
      <c r="C54" s="347"/>
      <c r="D54" s="348"/>
      <c r="E54" s="122" t="s">
        <v>50</v>
      </c>
      <c r="F54" s="123">
        <f>IF(K59&gt;0,SQRT((1-K59^2)/K59^2),)</f>
        <v>0</v>
      </c>
      <c r="G54" s="174"/>
      <c r="H54" s="175"/>
      <c r="I54" s="171"/>
      <c r="J54" s="123"/>
      <c r="K54" s="158"/>
      <c r="L54" s="122" t="s">
        <v>50</v>
      </c>
      <c r="M54" s="349">
        <f>IF(I59&gt;0,SQRT((1-I59^2)/I59^2),)</f>
        <v>0</v>
      </c>
      <c r="N54" s="124"/>
      <c r="O54" s="122"/>
      <c r="P54" s="123"/>
      <c r="Q54" s="158"/>
      <c r="R54" s="122"/>
      <c r="S54" s="124"/>
      <c r="T54" s="158"/>
      <c r="V54" s="177"/>
    </row>
    <row r="55" spans="1:23" ht="14.25" customHeight="1">
      <c r="A55" s="534"/>
      <c r="B55" s="480" t="s">
        <v>51</v>
      </c>
      <c r="C55" s="520"/>
      <c r="D55" s="178" t="s">
        <v>30</v>
      </c>
      <c r="E55" s="522"/>
      <c r="F55" s="523"/>
      <c r="G55" s="523"/>
      <c r="H55" s="524"/>
      <c r="I55" s="13"/>
      <c r="J55" s="14" t="s">
        <v>52</v>
      </c>
      <c r="K55" s="15"/>
      <c r="L55" s="16"/>
      <c r="M55" s="14" t="s">
        <v>52</v>
      </c>
      <c r="N55" s="17"/>
      <c r="O55" s="13"/>
      <c r="P55" s="14" t="s">
        <v>52</v>
      </c>
      <c r="Q55" s="15"/>
      <c r="R55" s="13"/>
      <c r="S55" s="17" t="s">
        <v>52</v>
      </c>
      <c r="T55" s="15"/>
    </row>
    <row r="56" spans="1:23" ht="14.25" customHeight="1">
      <c r="A56" s="534"/>
      <c r="B56" s="480"/>
      <c r="C56" s="520"/>
      <c r="D56" s="184" t="s">
        <v>31</v>
      </c>
      <c r="E56" s="518"/>
      <c r="F56" s="525"/>
      <c r="G56" s="525"/>
      <c r="H56" s="519"/>
      <c r="I56" s="23"/>
      <c r="J56" s="145">
        <v>35</v>
      </c>
      <c r="K56" s="146"/>
      <c r="L56" s="147"/>
      <c r="M56" s="145">
        <v>35</v>
      </c>
      <c r="N56" s="148"/>
      <c r="O56" s="23"/>
      <c r="P56" s="145">
        <v>35</v>
      </c>
      <c r="Q56" s="146"/>
      <c r="R56" s="23"/>
      <c r="S56" s="148">
        <v>35</v>
      </c>
      <c r="T56" s="146"/>
    </row>
    <row r="57" spans="1:23" ht="14.25" customHeight="1" thickBot="1">
      <c r="A57" s="534"/>
      <c r="B57" s="465"/>
      <c r="C57" s="521"/>
      <c r="D57" s="158" t="s">
        <v>32</v>
      </c>
      <c r="E57" s="526"/>
      <c r="F57" s="527"/>
      <c r="G57" s="527"/>
      <c r="H57" s="528"/>
      <c r="I57" s="185"/>
      <c r="J57" s="186" t="s">
        <v>109</v>
      </c>
      <c r="K57" s="189"/>
      <c r="L57" s="350"/>
      <c r="M57" s="186" t="s">
        <v>109</v>
      </c>
      <c r="N57" s="351"/>
      <c r="O57" s="190"/>
      <c r="P57" s="186" t="s">
        <v>109</v>
      </c>
      <c r="Q57" s="189"/>
      <c r="R57" s="190"/>
      <c r="S57" s="186" t="s">
        <v>109</v>
      </c>
      <c r="T57" s="187"/>
    </row>
    <row r="58" spans="1:23" ht="14.25" customHeight="1" thickBot="1">
      <c r="A58" s="534"/>
      <c r="B58" s="503" t="s">
        <v>54</v>
      </c>
      <c r="C58" s="504"/>
      <c r="D58" s="505"/>
      <c r="E58" s="512" t="s">
        <v>55</v>
      </c>
      <c r="F58" s="513"/>
      <c r="G58" s="513"/>
      <c r="H58" s="568"/>
      <c r="I58" s="191"/>
      <c r="J58" s="192"/>
      <c r="K58" s="193"/>
      <c r="L58" s="191"/>
      <c r="M58" s="192"/>
      <c r="N58" s="193"/>
      <c r="O58" s="191"/>
      <c r="P58" s="192"/>
      <c r="Q58" s="193"/>
      <c r="R58" s="191"/>
      <c r="S58" s="192"/>
      <c r="T58" s="193"/>
    </row>
    <row r="59" spans="1:23" ht="14.25" customHeight="1">
      <c r="A59" s="534"/>
      <c r="B59" s="506"/>
      <c r="C59" s="507"/>
      <c r="D59" s="508"/>
      <c r="E59" s="514" t="s">
        <v>56</v>
      </c>
      <c r="F59" s="515"/>
      <c r="G59" s="515"/>
      <c r="H59" s="569"/>
      <c r="I59" s="194"/>
      <c r="J59" s="192"/>
      <c r="K59" s="196"/>
      <c r="L59" s="194"/>
      <c r="M59" s="192"/>
      <c r="N59" s="196"/>
      <c r="O59" s="194"/>
      <c r="P59" s="192"/>
      <c r="Q59" s="196"/>
      <c r="R59" s="194"/>
      <c r="S59" s="192"/>
      <c r="T59" s="196"/>
    </row>
    <row r="60" spans="1:23" ht="14.25" customHeight="1">
      <c r="A60" s="534"/>
      <c r="B60" s="506"/>
      <c r="C60" s="507"/>
      <c r="D60" s="508"/>
      <c r="E60" s="516" t="s">
        <v>28</v>
      </c>
      <c r="F60" s="517"/>
      <c r="G60" s="517"/>
      <c r="H60" s="570"/>
      <c r="I60" s="518"/>
      <c r="J60" s="525"/>
      <c r="K60" s="523"/>
      <c r="L60" s="518"/>
      <c r="M60" s="525"/>
      <c r="N60" s="519"/>
      <c r="O60" s="518"/>
      <c r="P60" s="525"/>
      <c r="Q60" s="519"/>
      <c r="R60" s="518"/>
      <c r="S60" s="525"/>
      <c r="T60" s="519"/>
    </row>
    <row r="61" spans="1:23" ht="14.25" customHeight="1" thickBot="1">
      <c r="A61" s="534"/>
      <c r="B61" s="509"/>
      <c r="C61" s="510"/>
      <c r="D61" s="511"/>
      <c r="E61" s="497" t="s">
        <v>28</v>
      </c>
      <c r="F61" s="498"/>
      <c r="G61" s="498"/>
      <c r="H61" s="567"/>
      <c r="I61" s="526"/>
      <c r="J61" s="527"/>
      <c r="K61" s="527"/>
      <c r="L61" s="526"/>
      <c r="M61" s="527"/>
      <c r="N61" s="528"/>
      <c r="O61" s="526"/>
      <c r="P61" s="527"/>
      <c r="Q61" s="528"/>
      <c r="R61" s="526"/>
      <c r="S61" s="527"/>
      <c r="T61" s="528"/>
      <c r="W61" s="197"/>
    </row>
    <row r="62" spans="1:23" ht="14.25" customHeight="1">
      <c r="A62" s="534"/>
      <c r="B62" s="477" t="s">
        <v>57</v>
      </c>
      <c r="C62" s="478"/>
      <c r="D62" s="479"/>
      <c r="E62" s="483" t="s">
        <v>58</v>
      </c>
      <c r="F62" s="484"/>
      <c r="G62" s="484"/>
      <c r="H62" s="485"/>
      <c r="I62" s="198">
        <f>ROUND((V8^2+W8^2)*[2]АРЭС!$F$10/[2]АРЭС!$C$10^2,4)</f>
        <v>1.1000000000000001E-3</v>
      </c>
      <c r="J62" s="199" t="s">
        <v>59</v>
      </c>
      <c r="K62" s="200">
        <f>ROUND((V8^2+W8^2)*[2]АРЭС!$I$10/([2]АРЭС!$C$10*100),4)</f>
        <v>3.2000000000000001E-2</v>
      </c>
      <c r="L62" s="198">
        <f>ROUND((X8^2+Y8^2)*[2]АРЭС!$F$10/[2]АРЭС!$C$10^2,4)</f>
        <v>1E-3</v>
      </c>
      <c r="M62" s="199" t="s">
        <v>59</v>
      </c>
      <c r="N62" s="200">
        <f>ROUND((X8^2+Y8^2)*[2]АРЭС!$I$10/([2]АРЭС!$C$10*100),4)</f>
        <v>2.9399999999999999E-2</v>
      </c>
      <c r="O62" s="198">
        <f>ROUND((Z8^2+AA8^2)*[2]АРЭС!$F$10/[2]АРЭС!$C$10^2,4)</f>
        <v>8.0000000000000004E-4</v>
      </c>
      <c r="P62" s="199" t="s">
        <v>59</v>
      </c>
      <c r="Q62" s="200">
        <f>ROUND((Z8^2+AA8^2)*[2]АРЭС!$I$10/([2]АРЭС!$C$10*100),4)</f>
        <v>2.4199999999999999E-2</v>
      </c>
      <c r="R62" s="198">
        <f>ROUND((AB8^2+AC8^2)*[2]АРЭС!$F$10/[2]АРЭС!$C$10^2,4)</f>
        <v>5.9999999999999995E-4</v>
      </c>
      <c r="S62" s="199" t="s">
        <v>59</v>
      </c>
      <c r="T62" s="200">
        <f>ROUND((AB8^2+AC8^2)*[2]АРЭС!$I$10/([2]АРЭС!$C$10*100),4)</f>
        <v>1.7500000000000002E-2</v>
      </c>
    </row>
    <row r="63" spans="1:23" ht="14.25" customHeight="1">
      <c r="A63" s="534"/>
      <c r="B63" s="480"/>
      <c r="C63" s="481"/>
      <c r="D63" s="482"/>
      <c r="E63" s="486" t="s">
        <v>58</v>
      </c>
      <c r="F63" s="487"/>
      <c r="G63" s="487"/>
      <c r="H63" s="488"/>
      <c r="I63" s="201">
        <f>ROUND((V12^2+W12^2)*[2]АРЭС!$F$11/[2]АРЭС!$C$11^2,4)</f>
        <v>5.9999999999999995E-4</v>
      </c>
      <c r="J63" s="202" t="s">
        <v>59</v>
      </c>
      <c r="K63" s="203">
        <f>ROUND((V12^2+W12^2)*[2]АРЭС!$I$11/([2]АРЭС!$C$11*100),4)</f>
        <v>1.9900000000000001E-2</v>
      </c>
      <c r="L63" s="201">
        <f>ROUND((X12^2+Y12^2)*[2]АРЭС!$F$11/[2]АРЭС!$C$11^2,4)</f>
        <v>5.9999999999999995E-4</v>
      </c>
      <c r="M63" s="202" t="s">
        <v>59</v>
      </c>
      <c r="N63" s="203">
        <f>ROUND((X12^2+Y12^2)*[2]АРЭС!$I$11/([2]АРЭС!$C$11*100),4)</f>
        <v>1.9599999999999999E-2</v>
      </c>
      <c r="O63" s="201">
        <f>ROUND((Z12^2+AA12^2)*[2]АРЭС!$F$11/[2]АРЭС!$C$11^2,4)</f>
        <v>4.0000000000000002E-4</v>
      </c>
      <c r="P63" s="202" t="s">
        <v>59</v>
      </c>
      <c r="Q63" s="203">
        <f>ROUND((Z12^2+AA12^2)*[2]АРЭС!$I$11/([2]АРЭС!$C$11*100),4)</f>
        <v>1.35E-2</v>
      </c>
      <c r="R63" s="201">
        <f>ROUND((AB12^2+AC12^2)*[2]АРЭС!$F$11/[2]АРЭС!$C$11^2,4)</f>
        <v>4.0000000000000002E-4</v>
      </c>
      <c r="S63" s="202" t="s">
        <v>59</v>
      </c>
      <c r="T63" s="203">
        <f>ROUND((AB12^2+AC12^2)*[2]АРЭС!$I$11/([2]АРЭС!$C$11*100),4)</f>
        <v>1.17E-2</v>
      </c>
    </row>
    <row r="64" spans="1:23" ht="14.25" customHeight="1">
      <c r="A64" s="534"/>
      <c r="B64" s="480"/>
      <c r="C64" s="481"/>
      <c r="D64" s="482"/>
      <c r="E64" s="486" t="s">
        <v>58</v>
      </c>
      <c r="F64" s="487"/>
      <c r="G64" s="487"/>
      <c r="H64" s="488"/>
      <c r="I64" s="105"/>
      <c r="J64" s="204" t="s">
        <v>59</v>
      </c>
      <c r="K64" s="74"/>
      <c r="L64" s="105"/>
      <c r="M64" s="204" t="s">
        <v>59</v>
      </c>
      <c r="N64" s="74"/>
      <c r="O64" s="105"/>
      <c r="P64" s="204" t="s">
        <v>59</v>
      </c>
      <c r="Q64" s="74"/>
      <c r="R64" s="105"/>
      <c r="S64" s="204" t="s">
        <v>59</v>
      </c>
      <c r="T64" s="74"/>
    </row>
    <row r="65" spans="1:20" ht="14.25" customHeight="1" thickBot="1">
      <c r="A65" s="534"/>
      <c r="B65" s="480"/>
      <c r="C65" s="481"/>
      <c r="D65" s="482"/>
      <c r="E65" s="489" t="s">
        <v>58</v>
      </c>
      <c r="F65" s="490"/>
      <c r="G65" s="490"/>
      <c r="H65" s="491"/>
      <c r="I65" s="113"/>
      <c r="J65" s="205" t="s">
        <v>59</v>
      </c>
      <c r="K65" s="61"/>
      <c r="L65" s="113"/>
      <c r="M65" s="205" t="s">
        <v>59</v>
      </c>
      <c r="N65" s="61"/>
      <c r="O65" s="113"/>
      <c r="P65" s="205" t="s">
        <v>59</v>
      </c>
      <c r="Q65" s="61"/>
      <c r="R65" s="113"/>
      <c r="S65" s="205" t="s">
        <v>59</v>
      </c>
      <c r="T65" s="61"/>
    </row>
    <row r="66" spans="1:20" ht="14.25" customHeight="1">
      <c r="A66" s="561"/>
      <c r="B66" s="206"/>
      <c r="C66" s="207"/>
      <c r="D66" s="208"/>
      <c r="E66" s="209"/>
      <c r="F66" s="492" t="s">
        <v>60</v>
      </c>
      <c r="G66" s="492"/>
      <c r="H66" s="210"/>
      <c r="I66" s="211">
        <f>I62+V8+V7+H6</f>
        <v>2.0531000000000001</v>
      </c>
      <c r="J66" s="212" t="s">
        <v>59</v>
      </c>
      <c r="K66" s="213">
        <f>K62+W8+W7+H7</f>
        <v>0.85219999999999996</v>
      </c>
      <c r="L66" s="211">
        <f>L62+X8+X7+H6</f>
        <v>1.9429999999999998</v>
      </c>
      <c r="M66" s="212" t="s">
        <v>59</v>
      </c>
      <c r="N66" s="214">
        <f>N62+Y8+Y7+H7</f>
        <v>0.88959999999999995</v>
      </c>
      <c r="O66" s="215">
        <f>O62+Z8+Z7+H6</f>
        <v>1.7687999999999999</v>
      </c>
      <c r="P66" s="212" t="s">
        <v>59</v>
      </c>
      <c r="Q66" s="213">
        <f>Q62+AA8+AA7+H7</f>
        <v>0.81040000000000001</v>
      </c>
      <c r="R66" s="211">
        <f>R62+AB8+AB7+H6</f>
        <v>1.5055999999999998</v>
      </c>
      <c r="S66" s="212" t="s">
        <v>59</v>
      </c>
      <c r="T66" s="214">
        <f>T62+AC8+AC7+H7</f>
        <v>0.71169999999999989</v>
      </c>
    </row>
    <row r="67" spans="1:20" ht="14.25" customHeight="1">
      <c r="A67" s="561"/>
      <c r="B67" s="216"/>
      <c r="C67" s="217"/>
      <c r="D67" s="218"/>
      <c r="E67" s="219"/>
      <c r="F67" s="462" t="s">
        <v>61</v>
      </c>
      <c r="G67" s="462"/>
      <c r="H67" s="220"/>
      <c r="I67" s="221">
        <f>I63+V12+V11+H10</f>
        <v>1.6645999999999999</v>
      </c>
      <c r="J67" s="204" t="s">
        <v>59</v>
      </c>
      <c r="K67" s="221">
        <f>K63+W12+W11+H11</f>
        <v>0.68990000000000007</v>
      </c>
      <c r="L67" s="222">
        <f>L63+X12+X11+H10</f>
        <v>1.6105999999999998</v>
      </c>
      <c r="M67" s="204" t="s">
        <v>59</v>
      </c>
      <c r="N67" s="223">
        <f>N63+Y12+Y11+H11</f>
        <v>0.78659999999999997</v>
      </c>
      <c r="O67" s="221">
        <f>O63+Z12+Z11+H10</f>
        <v>1.3643999999999998</v>
      </c>
      <c r="P67" s="204" t="s">
        <v>59</v>
      </c>
      <c r="Q67" s="221">
        <f>Q63+AA12+AA11+H11</f>
        <v>0.61349999999999993</v>
      </c>
      <c r="R67" s="222">
        <f>R63+AB12+AB11+H10</f>
        <v>1.2233999999999998</v>
      </c>
      <c r="S67" s="204" t="s">
        <v>59</v>
      </c>
      <c r="T67" s="223">
        <f>T63+AC12+AC11+H11</f>
        <v>0.69269999999999998</v>
      </c>
    </row>
    <row r="68" spans="1:20" ht="14.25" customHeight="1">
      <c r="A68" s="561"/>
      <c r="B68" s="216"/>
      <c r="C68" s="217"/>
      <c r="D68" s="218"/>
      <c r="E68" s="219"/>
      <c r="F68" s="463" t="s">
        <v>62</v>
      </c>
      <c r="G68" s="463"/>
      <c r="H68" s="220"/>
      <c r="I68" s="106"/>
      <c r="J68" s="204" t="s">
        <v>59</v>
      </c>
      <c r="K68" s="106"/>
      <c r="L68" s="105"/>
      <c r="M68" s="204" t="s">
        <v>59</v>
      </c>
      <c r="N68" s="74"/>
      <c r="O68" s="106"/>
      <c r="P68" s="204" t="s">
        <v>59</v>
      </c>
      <c r="Q68" s="106"/>
      <c r="R68" s="105"/>
      <c r="S68" s="204" t="s">
        <v>59</v>
      </c>
      <c r="T68" s="74"/>
    </row>
    <row r="69" spans="1:20" ht="14.25" customHeight="1" thickBot="1">
      <c r="A69" s="561"/>
      <c r="B69" s="224"/>
      <c r="C69" s="225"/>
      <c r="D69" s="226"/>
      <c r="E69" s="227"/>
      <c r="F69" s="464" t="s">
        <v>63</v>
      </c>
      <c r="G69" s="464"/>
      <c r="H69" s="228"/>
      <c r="I69" s="225"/>
      <c r="J69" s="229" t="s">
        <v>59</v>
      </c>
      <c r="K69" s="225"/>
      <c r="L69" s="224"/>
      <c r="M69" s="229" t="s">
        <v>59</v>
      </c>
      <c r="N69" s="226"/>
      <c r="O69" s="225"/>
      <c r="P69" s="229" t="s">
        <v>59</v>
      </c>
      <c r="Q69" s="225"/>
      <c r="R69" s="224"/>
      <c r="S69" s="229" t="s">
        <v>59</v>
      </c>
      <c r="T69" s="226"/>
    </row>
    <row r="70" spans="1:20" ht="14.25" customHeight="1" thickBot="1">
      <c r="A70" s="534"/>
      <c r="B70" s="465"/>
      <c r="C70" s="466"/>
      <c r="D70" s="467"/>
      <c r="E70" s="468" t="s">
        <v>64</v>
      </c>
      <c r="F70" s="469"/>
      <c r="G70" s="469"/>
      <c r="H70" s="470"/>
      <c r="I70" s="230">
        <f>I66+I67</f>
        <v>3.7176999999999998</v>
      </c>
      <c r="J70" s="231" t="s">
        <v>59</v>
      </c>
      <c r="K70" s="232">
        <f>K66+K67</f>
        <v>1.5421</v>
      </c>
      <c r="L70" s="230">
        <f>L66+L67</f>
        <v>3.5535999999999994</v>
      </c>
      <c r="M70" s="231" t="s">
        <v>59</v>
      </c>
      <c r="N70" s="232">
        <f>N66+N67</f>
        <v>1.6761999999999999</v>
      </c>
      <c r="O70" s="230">
        <f>O66+O67</f>
        <v>3.1331999999999995</v>
      </c>
      <c r="P70" s="231" t="s">
        <v>59</v>
      </c>
      <c r="Q70" s="232">
        <f>Q66+Q67</f>
        <v>1.4238999999999999</v>
      </c>
      <c r="R70" s="230">
        <f>R66+R67</f>
        <v>2.7289999999999996</v>
      </c>
      <c r="S70" s="231" t="s">
        <v>59</v>
      </c>
      <c r="T70" s="232">
        <f>T66+T67</f>
        <v>1.4043999999999999</v>
      </c>
    </row>
    <row r="71" spans="1:20" ht="14.25" customHeight="1" thickBot="1">
      <c r="A71" s="534"/>
      <c r="B71" s="471" t="s">
        <v>65</v>
      </c>
      <c r="C71" s="565"/>
      <c r="D71" s="566"/>
      <c r="E71" s="474" t="s">
        <v>66</v>
      </c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6"/>
    </row>
    <row r="72" spans="1:20" ht="14.25" customHeight="1" thickBot="1">
      <c r="A72" s="558"/>
      <c r="B72" s="459" t="s">
        <v>67</v>
      </c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1"/>
    </row>
    <row r="74" spans="1:20" s="352" customFormat="1" ht="15">
      <c r="B74" t="s">
        <v>68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t="s">
        <v>69</v>
      </c>
      <c r="Q74"/>
      <c r="R74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2:N23"/>
  <sheetViews>
    <sheetView tabSelected="1" zoomScale="80" zoomScaleNormal="80" workbookViewId="0">
      <selection activeCell="C16" sqref="C16"/>
    </sheetView>
  </sheetViews>
  <sheetFormatPr defaultRowHeight="12.75"/>
  <cols>
    <col min="1" max="1" width="5.7109375" customWidth="1"/>
    <col min="2" max="2" width="36.42578125" customWidth="1"/>
    <col min="3" max="3" width="9.28515625" customWidth="1"/>
    <col min="4" max="4" width="8.7109375" customWidth="1"/>
    <col min="5" max="5" width="8.5703125" customWidth="1"/>
    <col min="6" max="6" width="8.140625" customWidth="1"/>
    <col min="7" max="7" width="7.85546875" customWidth="1"/>
    <col min="8" max="8" width="8.28515625" customWidth="1"/>
    <col min="9" max="9" width="7.85546875" customWidth="1"/>
    <col min="10" max="10" width="8" customWidth="1"/>
    <col min="11" max="11" width="7.85546875" customWidth="1"/>
    <col min="12" max="12" width="7.5703125" customWidth="1"/>
    <col min="13" max="13" width="8.28515625" customWidth="1"/>
  </cols>
  <sheetData>
    <row r="2" spans="1:14">
      <c r="B2" s="597" t="s">
        <v>186</v>
      </c>
      <c r="C2" s="597"/>
      <c r="D2" s="597"/>
      <c r="E2" s="597"/>
      <c r="F2" s="597"/>
      <c r="G2" s="598"/>
      <c r="H2" s="598"/>
      <c r="I2" s="598"/>
      <c r="J2" s="598"/>
      <c r="K2" s="598"/>
      <c r="L2" s="598"/>
      <c r="M2" s="598"/>
      <c r="N2" s="598"/>
    </row>
    <row r="3" spans="1:14">
      <c r="B3" s="597"/>
      <c r="C3" s="597"/>
      <c r="D3" s="597"/>
      <c r="E3" s="597"/>
      <c r="F3" s="597"/>
      <c r="G3" s="598"/>
      <c r="H3" s="598"/>
      <c r="I3" s="598"/>
      <c r="J3" s="598"/>
      <c r="K3" s="598"/>
      <c r="L3" s="598"/>
      <c r="M3" s="598"/>
      <c r="N3" s="598"/>
    </row>
    <row r="4" spans="1:14">
      <c r="B4" s="597"/>
      <c r="C4" s="597"/>
      <c r="D4" s="597"/>
      <c r="E4" s="597"/>
      <c r="F4" s="597"/>
      <c r="G4" s="598"/>
      <c r="H4" s="598"/>
      <c r="I4" s="598"/>
      <c r="J4" s="598"/>
      <c r="K4" s="598"/>
      <c r="L4" s="598"/>
      <c r="M4" s="598"/>
      <c r="N4" s="598"/>
    </row>
    <row r="6" spans="1:14">
      <c r="E6" s="599" t="s">
        <v>187</v>
      </c>
      <c r="F6" s="599"/>
      <c r="G6" s="599"/>
      <c r="H6" s="599"/>
      <c r="I6" s="599"/>
      <c r="J6" s="599"/>
      <c r="K6" s="599"/>
      <c r="L6" s="599"/>
      <c r="M6" s="599"/>
      <c r="N6" s="599"/>
    </row>
    <row r="7" spans="1:14" ht="26.25" customHeight="1"/>
    <row r="8" spans="1:14" ht="12.75" customHeight="1">
      <c r="A8" s="600" t="s">
        <v>188</v>
      </c>
      <c r="B8" s="601"/>
      <c r="C8" s="602" t="s">
        <v>189</v>
      </c>
      <c r="D8" s="602"/>
      <c r="E8" s="602"/>
      <c r="F8" s="602"/>
      <c r="G8" s="603"/>
      <c r="H8" s="603"/>
      <c r="I8" s="603"/>
      <c r="J8" s="603"/>
      <c r="K8" s="603"/>
      <c r="L8" s="603"/>
      <c r="M8" s="603"/>
      <c r="N8" s="603"/>
    </row>
    <row r="9" spans="1:14" ht="44.25" customHeight="1">
      <c r="A9" s="601"/>
      <c r="B9" s="601"/>
      <c r="C9" s="602"/>
      <c r="D9" s="602"/>
      <c r="E9" s="602"/>
      <c r="F9" s="602"/>
      <c r="G9" s="603"/>
      <c r="H9" s="603"/>
      <c r="I9" s="603"/>
      <c r="J9" s="603"/>
      <c r="K9" s="603"/>
      <c r="L9" s="603"/>
      <c r="M9" s="603"/>
      <c r="N9" s="603"/>
    </row>
    <row r="10" spans="1:14" ht="38.25" customHeight="1">
      <c r="A10" s="604" t="s">
        <v>190</v>
      </c>
      <c r="B10" s="605" t="s">
        <v>191</v>
      </c>
      <c r="C10" s="606" t="s">
        <v>192</v>
      </c>
      <c r="D10" s="606" t="s">
        <v>193</v>
      </c>
      <c r="E10" s="606" t="s">
        <v>194</v>
      </c>
      <c r="F10" s="606" t="s">
        <v>195</v>
      </c>
      <c r="G10" s="607" t="s">
        <v>196</v>
      </c>
      <c r="H10" s="607" t="s">
        <v>197</v>
      </c>
      <c r="I10" s="607" t="s">
        <v>198</v>
      </c>
      <c r="J10" s="607" t="s">
        <v>199</v>
      </c>
      <c r="K10" s="607" t="s">
        <v>200</v>
      </c>
      <c r="L10" s="607" t="s">
        <v>201</v>
      </c>
      <c r="M10" s="607" t="s">
        <v>202</v>
      </c>
      <c r="N10" s="607" t="s">
        <v>203</v>
      </c>
    </row>
    <row r="11" spans="1:14" ht="19.5" customHeight="1">
      <c r="A11" s="608">
        <v>1</v>
      </c>
      <c r="B11" s="609" t="s">
        <v>204</v>
      </c>
      <c r="C11" s="608">
        <v>6.5</v>
      </c>
      <c r="D11" s="608">
        <v>6.5</v>
      </c>
      <c r="E11" s="608">
        <v>6.5</v>
      </c>
      <c r="F11" s="608">
        <v>6.5</v>
      </c>
      <c r="G11" s="608">
        <v>6.5</v>
      </c>
      <c r="H11" s="608">
        <v>6.5</v>
      </c>
      <c r="I11" s="608">
        <v>6.5</v>
      </c>
      <c r="J11" s="608">
        <v>6.5</v>
      </c>
      <c r="K11" s="608">
        <v>6.5</v>
      </c>
      <c r="L11" s="608">
        <v>6.5</v>
      </c>
      <c r="M11" s="608">
        <v>6.5</v>
      </c>
      <c r="N11" s="608">
        <v>6.5</v>
      </c>
    </row>
    <row r="12" spans="1:14" ht="20.25" customHeight="1">
      <c r="A12" s="608">
        <v>2</v>
      </c>
      <c r="B12" s="609" t="s">
        <v>205</v>
      </c>
      <c r="C12" s="608">
        <v>6.5</v>
      </c>
      <c r="D12" s="608">
        <v>6.5</v>
      </c>
      <c r="E12" s="608">
        <v>6.5</v>
      </c>
      <c r="F12" s="608">
        <v>6.5</v>
      </c>
      <c r="G12" s="608">
        <v>6.5</v>
      </c>
      <c r="H12" s="608">
        <v>6.5</v>
      </c>
      <c r="I12" s="608">
        <v>6.5</v>
      </c>
      <c r="J12" s="608">
        <v>6.5</v>
      </c>
      <c r="K12" s="608">
        <v>6.5</v>
      </c>
      <c r="L12" s="608">
        <v>6.5</v>
      </c>
      <c r="M12" s="608">
        <v>6.5</v>
      </c>
      <c r="N12" s="608">
        <v>6.5</v>
      </c>
    </row>
    <row r="13" spans="1:14" ht="75" customHeight="1">
      <c r="A13" s="610"/>
      <c r="B13" s="610"/>
      <c r="C13" s="610"/>
      <c r="D13" s="610"/>
      <c r="E13" s="610"/>
      <c r="F13" s="610"/>
      <c r="G13" s="610"/>
      <c r="H13" s="610"/>
      <c r="I13" s="610"/>
      <c r="J13" s="610"/>
      <c r="K13" s="610"/>
      <c r="L13" s="610"/>
      <c r="M13" s="610"/>
      <c r="N13" s="610"/>
    </row>
    <row r="14" spans="1:14" ht="18" customHeight="1">
      <c r="A14" s="600" t="s">
        <v>188</v>
      </c>
      <c r="B14" s="601"/>
      <c r="C14" s="602" t="s">
        <v>189</v>
      </c>
      <c r="D14" s="602"/>
      <c r="E14" s="602"/>
      <c r="F14" s="602"/>
      <c r="G14" s="603"/>
      <c r="H14" s="603"/>
      <c r="I14" s="603"/>
      <c r="J14" s="603"/>
      <c r="K14" s="603"/>
      <c r="L14" s="603"/>
      <c r="M14" s="603"/>
      <c r="N14" s="603"/>
    </row>
    <row r="15" spans="1:14" ht="35.25" customHeight="1">
      <c r="A15" s="601"/>
      <c r="B15" s="601"/>
      <c r="C15" s="602"/>
      <c r="D15" s="602"/>
      <c r="E15" s="602"/>
      <c r="F15" s="602"/>
      <c r="G15" s="603"/>
      <c r="H15" s="603"/>
      <c r="I15" s="603"/>
      <c r="J15" s="603"/>
      <c r="K15" s="603"/>
      <c r="L15" s="603"/>
      <c r="M15" s="603"/>
      <c r="N15" s="603"/>
    </row>
    <row r="16" spans="1:14" ht="41.25" customHeight="1">
      <c r="A16" s="604" t="s">
        <v>190</v>
      </c>
      <c r="B16" s="605" t="s">
        <v>191</v>
      </c>
      <c r="C16" s="606" t="s">
        <v>206</v>
      </c>
      <c r="D16" s="606" t="s">
        <v>207</v>
      </c>
      <c r="E16" s="606" t="s">
        <v>208</v>
      </c>
      <c r="F16" s="606" t="s">
        <v>209</v>
      </c>
      <c r="G16" s="607" t="s">
        <v>210</v>
      </c>
      <c r="H16" s="607" t="s">
        <v>211</v>
      </c>
      <c r="I16" s="607" t="s">
        <v>212</v>
      </c>
      <c r="J16" s="607" t="s">
        <v>213</v>
      </c>
      <c r="K16" s="607" t="s">
        <v>214</v>
      </c>
      <c r="L16" s="607" t="s">
        <v>215</v>
      </c>
      <c r="M16" s="607" t="s">
        <v>216</v>
      </c>
      <c r="N16" s="611" t="s">
        <v>217</v>
      </c>
    </row>
    <row r="17" spans="1:14" ht="19.5" customHeight="1">
      <c r="A17" s="608">
        <v>1</v>
      </c>
      <c r="B17" s="609" t="s">
        <v>204</v>
      </c>
      <c r="C17" s="608">
        <v>6.5</v>
      </c>
      <c r="D17" s="608">
        <v>6.5</v>
      </c>
      <c r="E17" s="608">
        <v>6.5</v>
      </c>
      <c r="F17" s="608">
        <v>6.5</v>
      </c>
      <c r="G17" s="608">
        <v>6.5</v>
      </c>
      <c r="H17" s="608">
        <v>6.5</v>
      </c>
      <c r="I17" s="608">
        <v>6.5</v>
      </c>
      <c r="J17" s="608">
        <v>6.5</v>
      </c>
      <c r="K17" s="608">
        <v>6.5</v>
      </c>
      <c r="L17" s="608">
        <v>6.5</v>
      </c>
      <c r="M17" s="608">
        <v>6.5</v>
      </c>
      <c r="N17" s="608">
        <v>6.5</v>
      </c>
    </row>
    <row r="18" spans="1:14" ht="19.5" customHeight="1">
      <c r="A18" s="608">
        <v>2</v>
      </c>
      <c r="B18" s="609" t="s">
        <v>205</v>
      </c>
      <c r="C18" s="608">
        <v>6.5</v>
      </c>
      <c r="D18" s="608">
        <v>6.5</v>
      </c>
      <c r="E18" s="608">
        <v>6.5</v>
      </c>
      <c r="F18" s="608">
        <v>6.5</v>
      </c>
      <c r="G18" s="608">
        <v>6.5</v>
      </c>
      <c r="H18" s="608">
        <v>6.5</v>
      </c>
      <c r="I18" s="608">
        <v>6.5</v>
      </c>
      <c r="J18" s="608">
        <v>6.5</v>
      </c>
      <c r="K18" s="608">
        <v>6.5</v>
      </c>
      <c r="L18" s="608">
        <v>6.5</v>
      </c>
      <c r="M18" s="608">
        <v>6.5</v>
      </c>
      <c r="N18" s="608">
        <v>6.5</v>
      </c>
    </row>
    <row r="19" spans="1:14" ht="81" customHeight="1">
      <c r="A19" s="610"/>
      <c r="B19" s="610"/>
      <c r="C19" s="610"/>
      <c r="D19" s="610"/>
      <c r="E19" s="610"/>
      <c r="F19" s="610"/>
      <c r="G19" s="610"/>
      <c r="H19" s="610"/>
      <c r="I19" s="610"/>
      <c r="J19" s="610"/>
      <c r="K19" s="610"/>
      <c r="L19" s="610"/>
      <c r="M19" s="610"/>
      <c r="N19" s="610"/>
    </row>
    <row r="20" spans="1:14" ht="18">
      <c r="A20" s="612" t="s">
        <v>68</v>
      </c>
      <c r="B20" s="612"/>
      <c r="C20" s="610"/>
      <c r="D20" s="610"/>
      <c r="E20" s="613" t="s">
        <v>69</v>
      </c>
      <c r="F20" s="613"/>
      <c r="G20" s="599"/>
      <c r="H20" s="599"/>
      <c r="I20" s="599"/>
      <c r="J20" s="599"/>
      <c r="K20" s="599"/>
      <c r="L20" s="599"/>
      <c r="M20" s="610"/>
      <c r="N20" s="610"/>
    </row>
    <row r="21" spans="1:14" ht="18">
      <c r="A21" s="610"/>
      <c r="B21" s="610"/>
      <c r="C21" s="610"/>
      <c r="D21" s="610"/>
      <c r="E21" s="610"/>
      <c r="F21" s="610"/>
      <c r="G21" s="610"/>
      <c r="H21" s="610"/>
      <c r="I21" s="610"/>
      <c r="J21" s="610"/>
      <c r="K21" s="610"/>
      <c r="L21" s="610"/>
      <c r="M21" s="610"/>
      <c r="N21" s="610"/>
    </row>
    <row r="22" spans="1:14" ht="18">
      <c r="A22" s="612" t="s">
        <v>218</v>
      </c>
      <c r="B22" s="612"/>
      <c r="C22" s="614"/>
      <c r="D22" s="614"/>
      <c r="E22" s="614"/>
      <c r="F22" s="610"/>
      <c r="G22" s="610"/>
      <c r="H22" s="610"/>
      <c r="I22" s="610"/>
      <c r="J22" s="610"/>
      <c r="K22" s="610"/>
      <c r="L22" s="610"/>
      <c r="M22" s="610"/>
      <c r="N22" s="610"/>
    </row>
    <row r="23" spans="1:14" ht="18">
      <c r="A23" s="610" t="s">
        <v>219</v>
      </c>
      <c r="B23" s="610"/>
      <c r="C23" s="610"/>
      <c r="D23" s="610"/>
      <c r="E23" s="610"/>
      <c r="F23" s="610"/>
      <c r="G23" s="610"/>
      <c r="H23" s="610"/>
      <c r="I23" s="610"/>
      <c r="J23" s="610"/>
      <c r="K23" s="610"/>
      <c r="L23" s="610"/>
      <c r="M23" s="610"/>
      <c r="N23" s="610"/>
    </row>
  </sheetData>
  <mergeCells count="9">
    <mergeCell ref="A20:B20"/>
    <mergeCell ref="E20:L20"/>
    <mergeCell ref="A22:E22"/>
    <mergeCell ref="B2:N4"/>
    <mergeCell ref="E6:N6"/>
    <mergeCell ref="A8:B9"/>
    <mergeCell ref="C8:N9"/>
    <mergeCell ref="A14:B15"/>
    <mergeCell ref="C14:N15"/>
  </mergeCells>
  <pageMargins left="0.7" right="0.7" top="0.75" bottom="0.75" header="0.3" footer="0.3"/>
  <pageSetup paperSize="9" scale="5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topLeftCell="A4" zoomScaleNormal="100" workbookViewId="0">
      <selection activeCell="A5" sqref="A5"/>
    </sheetView>
  </sheetViews>
  <sheetFormatPr defaultRowHeight="12.75"/>
  <cols>
    <col min="1" max="1" width="13.5703125" customWidth="1"/>
    <col min="2" max="2" width="29.5703125" customWidth="1"/>
    <col min="3" max="14" width="7.7109375" customWidth="1"/>
  </cols>
  <sheetData>
    <row r="1" spans="1:17">
      <c r="A1" t="s">
        <v>133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425"/>
    </row>
    <row r="2" spans="1:17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425"/>
    </row>
    <row r="3" spans="1:17" s="427" customFormat="1" ht="15.75">
      <c r="A3" s="449" t="s">
        <v>134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26"/>
      <c r="P3" s="426"/>
      <c r="Q3" s="426"/>
    </row>
    <row r="4" spans="1:17" s="427" customFormat="1" ht="15.75">
      <c r="A4" s="449" t="s">
        <v>135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</row>
    <row r="5" spans="1:17" s="428" customForma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425"/>
    </row>
    <row r="6" spans="1:17" s="428" customFormat="1" ht="15.75" customHeight="1">
      <c r="A6" s="451" t="s">
        <v>136</v>
      </c>
      <c r="B6" s="451" t="s">
        <v>137</v>
      </c>
      <c r="C6" s="453" t="s">
        <v>138</v>
      </c>
      <c r="D6" s="453"/>
      <c r="E6" s="453" t="s">
        <v>139</v>
      </c>
      <c r="F6" s="453"/>
      <c r="G6" s="453" t="s">
        <v>140</v>
      </c>
      <c r="H6" s="453"/>
      <c r="I6" s="453" t="s">
        <v>141</v>
      </c>
      <c r="J6" s="453"/>
      <c r="K6" s="453" t="s">
        <v>142</v>
      </c>
      <c r="L6" s="453"/>
      <c r="M6" s="453"/>
      <c r="N6" s="453"/>
      <c r="O6" s="425"/>
    </row>
    <row r="7" spans="1:17" s="428" customFormat="1" ht="12.75" customHeight="1">
      <c r="A7" s="452"/>
      <c r="B7" s="452"/>
      <c r="C7" s="429" t="s">
        <v>143</v>
      </c>
      <c r="D7" s="429" t="s">
        <v>38</v>
      </c>
      <c r="E7" s="429" t="s">
        <v>143</v>
      </c>
      <c r="F7" s="429" t="s">
        <v>38</v>
      </c>
      <c r="G7" s="429" t="s">
        <v>143</v>
      </c>
      <c r="H7" s="429" t="s">
        <v>38</v>
      </c>
      <c r="I7" s="429" t="s">
        <v>143</v>
      </c>
      <c r="J7" s="429" t="s">
        <v>38</v>
      </c>
      <c r="K7" s="429" t="s">
        <v>171</v>
      </c>
      <c r="L7" s="429" t="s">
        <v>172</v>
      </c>
      <c r="M7" s="429" t="s">
        <v>173</v>
      </c>
      <c r="N7" s="429" t="s">
        <v>174</v>
      </c>
      <c r="O7" s="425"/>
    </row>
    <row r="8" spans="1:17" s="149" customFormat="1">
      <c r="A8" s="430" t="s">
        <v>144</v>
      </c>
      <c r="B8" s="435" t="s">
        <v>145</v>
      </c>
      <c r="C8" s="429" t="s">
        <v>146</v>
      </c>
      <c r="D8" s="429" t="s">
        <v>146</v>
      </c>
      <c r="E8" s="429" t="s">
        <v>146</v>
      </c>
      <c r="F8" s="429" t="s">
        <v>146</v>
      </c>
      <c r="G8" s="432">
        <v>49.1</v>
      </c>
      <c r="H8" s="432">
        <v>15</v>
      </c>
      <c r="I8" s="429" t="s">
        <v>146</v>
      </c>
      <c r="J8" s="429" t="s">
        <v>146</v>
      </c>
      <c r="K8" s="433">
        <v>0</v>
      </c>
      <c r="L8" s="433">
        <v>0</v>
      </c>
      <c r="M8" s="433">
        <v>0</v>
      </c>
      <c r="N8" s="433">
        <v>0</v>
      </c>
    </row>
    <row r="9" spans="1:17" s="149" customFormat="1">
      <c r="A9" s="434" t="s">
        <v>147</v>
      </c>
      <c r="B9" s="435" t="s">
        <v>148</v>
      </c>
      <c r="C9" s="429" t="s">
        <v>146</v>
      </c>
      <c r="D9" s="429" t="s">
        <v>146</v>
      </c>
      <c r="E9" s="429" t="s">
        <v>146</v>
      </c>
      <c r="F9" s="429" t="s">
        <v>146</v>
      </c>
      <c r="G9" s="432">
        <v>49.1</v>
      </c>
      <c r="H9" s="432">
        <v>15</v>
      </c>
      <c r="I9" s="429" t="s">
        <v>146</v>
      </c>
      <c r="J9" s="429" t="s">
        <v>146</v>
      </c>
      <c r="K9" s="433">
        <v>0.121</v>
      </c>
      <c r="L9" s="433">
        <v>0.12</v>
      </c>
      <c r="M9" s="433">
        <v>9.9000000000000005E-2</v>
      </c>
      <c r="N9" s="433">
        <v>0.06</v>
      </c>
    </row>
    <row r="10" spans="1:17" s="149" customFormat="1">
      <c r="A10" s="434"/>
      <c r="B10" s="435" t="s">
        <v>175</v>
      </c>
      <c r="C10" s="429" t="s">
        <v>146</v>
      </c>
      <c r="D10" s="429" t="s">
        <v>146</v>
      </c>
      <c r="E10" s="429" t="s">
        <v>146</v>
      </c>
      <c r="F10" s="429" t="s">
        <v>146</v>
      </c>
      <c r="G10" s="432">
        <v>49.1</v>
      </c>
      <c r="H10" s="432">
        <v>15</v>
      </c>
      <c r="I10" s="429" t="s">
        <v>146</v>
      </c>
      <c r="J10" s="429" t="s">
        <v>146</v>
      </c>
      <c r="K10" s="433">
        <v>0</v>
      </c>
      <c r="L10" s="433">
        <v>0</v>
      </c>
      <c r="M10" s="433">
        <v>0</v>
      </c>
      <c r="N10" s="433">
        <v>0</v>
      </c>
    </row>
    <row r="11" spans="1:17" s="149" customFormat="1">
      <c r="A11" s="434"/>
      <c r="B11" s="435" t="s">
        <v>150</v>
      </c>
      <c r="C11" s="429" t="s">
        <v>146</v>
      </c>
      <c r="D11" s="429" t="s">
        <v>146</v>
      </c>
      <c r="E11" s="429" t="s">
        <v>146</v>
      </c>
      <c r="F11" s="429" t="s">
        <v>146</v>
      </c>
      <c r="G11" s="432">
        <v>49.1</v>
      </c>
      <c r="H11" s="432">
        <v>15</v>
      </c>
      <c r="I11" s="429" t="s">
        <v>146</v>
      </c>
      <c r="J11" s="429" t="s">
        <v>146</v>
      </c>
      <c r="K11" s="433">
        <v>0.2</v>
      </c>
      <c r="L11" s="433">
        <v>0.23499999999999999</v>
      </c>
      <c r="M11" s="433">
        <v>0.126</v>
      </c>
      <c r="N11" s="433">
        <v>0</v>
      </c>
    </row>
    <row r="12" spans="1:17" s="149" customFormat="1">
      <c r="A12" s="434"/>
      <c r="B12" s="435" t="s">
        <v>95</v>
      </c>
      <c r="C12" s="429" t="s">
        <v>146</v>
      </c>
      <c r="D12" s="429" t="s">
        <v>146</v>
      </c>
      <c r="E12" s="429" t="s">
        <v>146</v>
      </c>
      <c r="F12" s="429" t="s">
        <v>146</v>
      </c>
      <c r="G12" s="432">
        <v>49.1</v>
      </c>
      <c r="H12" s="432">
        <v>15</v>
      </c>
      <c r="I12" s="429" t="s">
        <v>146</v>
      </c>
      <c r="J12" s="429" t="s">
        <v>146</v>
      </c>
      <c r="K12" s="433">
        <v>0.19500000000000001</v>
      </c>
      <c r="L12" s="433">
        <v>0.16600000000000001</v>
      </c>
      <c r="M12" s="433">
        <v>0.17599999999999999</v>
      </c>
      <c r="N12" s="433">
        <v>0.153</v>
      </c>
    </row>
    <row r="13" spans="1:17" s="149" customFormat="1">
      <c r="A13" s="434"/>
      <c r="B13" s="435" t="s">
        <v>151</v>
      </c>
      <c r="C13" s="429" t="s">
        <v>146</v>
      </c>
      <c r="D13" s="429" t="s">
        <v>146</v>
      </c>
      <c r="E13" s="429" t="s">
        <v>146</v>
      </c>
      <c r="F13" s="429" t="s">
        <v>146</v>
      </c>
      <c r="G13" s="432">
        <v>49.1</v>
      </c>
      <c r="H13" s="432">
        <v>15</v>
      </c>
      <c r="I13" s="429" t="s">
        <v>146</v>
      </c>
      <c r="J13" s="429" t="s">
        <v>146</v>
      </c>
      <c r="K13" s="433">
        <v>0.22600000000000001</v>
      </c>
      <c r="L13" s="433">
        <v>0.20399999999999999</v>
      </c>
      <c r="M13" s="433">
        <v>0.28199999999999997</v>
      </c>
      <c r="N13" s="433">
        <v>0.187</v>
      </c>
    </row>
    <row r="14" spans="1:17" s="149" customFormat="1">
      <c r="A14" s="434"/>
      <c r="B14" s="435" t="s">
        <v>176</v>
      </c>
      <c r="C14" s="429" t="s">
        <v>146</v>
      </c>
      <c r="D14" s="429" t="s">
        <v>146</v>
      </c>
      <c r="E14" s="429" t="s">
        <v>146</v>
      </c>
      <c r="F14" s="429" t="s">
        <v>146</v>
      </c>
      <c r="G14" s="432">
        <v>49.1</v>
      </c>
      <c r="H14" s="432">
        <v>15</v>
      </c>
      <c r="I14" s="429" t="s">
        <v>146</v>
      </c>
      <c r="J14" s="429" t="s">
        <v>146</v>
      </c>
      <c r="K14" s="433">
        <v>2E-3</v>
      </c>
      <c r="L14" s="433">
        <v>2E-3</v>
      </c>
      <c r="M14" s="433">
        <v>2E-3</v>
      </c>
      <c r="N14" s="433">
        <v>2E-3</v>
      </c>
    </row>
    <row r="15" spans="1:17" s="149" customFormat="1">
      <c r="A15" s="434"/>
      <c r="B15" s="435" t="s">
        <v>153</v>
      </c>
      <c r="C15" s="429" t="s">
        <v>146</v>
      </c>
      <c r="D15" s="429" t="s">
        <v>146</v>
      </c>
      <c r="E15" s="429" t="s">
        <v>146</v>
      </c>
      <c r="F15" s="429" t="s">
        <v>146</v>
      </c>
      <c r="G15" s="432">
        <v>49.1</v>
      </c>
      <c r="H15" s="432">
        <v>15</v>
      </c>
      <c r="I15" s="429" t="s">
        <v>146</v>
      </c>
      <c r="J15" s="429" t="s">
        <v>146</v>
      </c>
      <c r="K15" s="433">
        <v>0.59</v>
      </c>
      <c r="L15" s="433">
        <v>0.50700000000000001</v>
      </c>
      <c r="M15" s="433">
        <v>0.41699999999999998</v>
      </c>
      <c r="N15" s="433">
        <v>0.128</v>
      </c>
    </row>
    <row r="16" spans="1:17" s="149" customFormat="1">
      <c r="A16" s="434"/>
      <c r="B16" s="435" t="s">
        <v>154</v>
      </c>
      <c r="C16" s="429" t="s">
        <v>146</v>
      </c>
      <c r="D16" s="429" t="s">
        <v>146</v>
      </c>
      <c r="E16" s="429" t="s">
        <v>146</v>
      </c>
      <c r="F16" s="429" t="s">
        <v>146</v>
      </c>
      <c r="G16" s="432">
        <v>49.1</v>
      </c>
      <c r="H16" s="432">
        <v>15</v>
      </c>
      <c r="I16" s="429" t="s">
        <v>146</v>
      </c>
      <c r="J16" s="429" t="s">
        <v>146</v>
      </c>
      <c r="K16" s="433">
        <v>0</v>
      </c>
      <c r="L16" s="433">
        <v>0</v>
      </c>
      <c r="M16" s="433">
        <v>0</v>
      </c>
      <c r="N16" s="433">
        <v>0</v>
      </c>
    </row>
    <row r="17" spans="1:15" s="149" customFormat="1">
      <c r="A17" s="434"/>
      <c r="B17" s="435" t="s">
        <v>155</v>
      </c>
      <c r="C17" s="429" t="s">
        <v>146</v>
      </c>
      <c r="D17" s="429" t="s">
        <v>146</v>
      </c>
      <c r="E17" s="429" t="s">
        <v>146</v>
      </c>
      <c r="F17" s="429" t="s">
        <v>146</v>
      </c>
      <c r="G17" s="432">
        <v>49.1</v>
      </c>
      <c r="H17" s="432">
        <v>15</v>
      </c>
      <c r="I17" s="429" t="s">
        <v>146</v>
      </c>
      <c r="J17" s="429" t="s">
        <v>146</v>
      </c>
      <c r="K17" s="433">
        <v>3.3000000000000002E-2</v>
      </c>
      <c r="L17" s="433">
        <v>3.3000000000000002E-2</v>
      </c>
      <c r="M17" s="433">
        <v>3.4000000000000002E-2</v>
      </c>
      <c r="N17" s="433">
        <v>3.5999999999999997E-2</v>
      </c>
    </row>
    <row r="18" spans="1:15">
      <c r="A18" s="436"/>
      <c r="B18" s="442"/>
      <c r="C18" s="429"/>
      <c r="D18" s="429"/>
      <c r="E18" s="432"/>
      <c r="F18" s="432"/>
      <c r="G18" s="432"/>
      <c r="H18" s="432"/>
      <c r="I18" s="429"/>
      <c r="J18" s="429"/>
      <c r="K18" s="433"/>
      <c r="L18" s="433"/>
      <c r="M18" s="433"/>
      <c r="N18" s="433"/>
      <c r="O18" s="425"/>
    </row>
    <row r="19" spans="1:15">
      <c r="A19" s="432"/>
      <c r="B19" s="438" t="s">
        <v>29</v>
      </c>
      <c r="C19" s="429"/>
      <c r="D19" s="429"/>
      <c r="E19" s="439"/>
      <c r="F19" s="439"/>
      <c r="G19" s="439"/>
      <c r="H19" s="439"/>
      <c r="I19" s="429"/>
      <c r="J19" s="429"/>
      <c r="K19" s="440">
        <f>K8+K9+K10+K11+K12+K13+K14+K15+K16+K17</f>
        <v>1.367</v>
      </c>
      <c r="L19" s="440">
        <f>L8+L9+L10+L11+L12+L13+L14+L15+L16+L17</f>
        <v>1.2669999999999999</v>
      </c>
      <c r="M19" s="440">
        <f>M8+M9+M10+M11+M12+M13+M14+M15+M16+M17</f>
        <v>1.1360000000000001</v>
      </c>
      <c r="N19" s="440">
        <f>N8+N9+N10+N11+N12+N13+N14+N15+N16+N17</f>
        <v>0.56600000000000006</v>
      </c>
      <c r="O19" s="425"/>
    </row>
    <row r="20" spans="1:15">
      <c r="A20" s="430"/>
      <c r="B20" s="438"/>
      <c r="C20" s="429"/>
      <c r="D20" s="429"/>
      <c r="E20" s="439"/>
      <c r="F20" s="439"/>
      <c r="G20" s="439"/>
      <c r="H20" s="439"/>
      <c r="I20" s="429"/>
      <c r="J20" s="429"/>
      <c r="K20" s="440"/>
      <c r="L20" s="440"/>
      <c r="M20" s="440"/>
      <c r="N20" s="440"/>
      <c r="O20" s="425"/>
    </row>
    <row r="21" spans="1:15" s="149" customFormat="1">
      <c r="A21" s="430" t="s">
        <v>156</v>
      </c>
      <c r="B21" s="435" t="s">
        <v>126</v>
      </c>
      <c r="C21" s="429" t="s">
        <v>146</v>
      </c>
      <c r="D21" s="429" t="s">
        <v>146</v>
      </c>
      <c r="E21" s="432">
        <v>46.6</v>
      </c>
      <c r="F21" s="432">
        <v>0.3</v>
      </c>
      <c r="G21" s="432">
        <v>48.7</v>
      </c>
      <c r="H21" s="432">
        <v>65</v>
      </c>
      <c r="I21" s="429" t="s">
        <v>146</v>
      </c>
      <c r="J21" s="429" t="s">
        <v>146</v>
      </c>
      <c r="K21" s="433">
        <v>1.452</v>
      </c>
      <c r="L21" s="433">
        <v>1.468</v>
      </c>
      <c r="M21" s="433">
        <v>1.472</v>
      </c>
      <c r="N21" s="433">
        <v>1.5009999999999999</v>
      </c>
    </row>
    <row r="22" spans="1:15" s="149" customFormat="1">
      <c r="A22" s="434" t="s">
        <v>157</v>
      </c>
      <c r="B22" s="435" t="s">
        <v>158</v>
      </c>
      <c r="C22" s="429" t="s">
        <v>146</v>
      </c>
      <c r="D22" s="429" t="s">
        <v>146</v>
      </c>
      <c r="E22" s="432">
        <v>46.6</v>
      </c>
      <c r="F22" s="432">
        <v>0.3</v>
      </c>
      <c r="G22" s="432">
        <v>48.7</v>
      </c>
      <c r="H22" s="432">
        <v>65</v>
      </c>
      <c r="I22" s="429" t="s">
        <v>146</v>
      </c>
      <c r="J22" s="429" t="s">
        <v>146</v>
      </c>
      <c r="K22" s="433">
        <v>1.853</v>
      </c>
      <c r="L22" s="433">
        <v>1.867</v>
      </c>
      <c r="M22" s="433">
        <v>1.8660000000000001</v>
      </c>
      <c r="N22" s="433">
        <v>1.871</v>
      </c>
    </row>
    <row r="23" spans="1:15" s="149" customFormat="1">
      <c r="A23" s="434"/>
      <c r="B23" s="435" t="s">
        <v>159</v>
      </c>
      <c r="C23" s="429" t="s">
        <v>146</v>
      </c>
      <c r="D23" s="429" t="s">
        <v>146</v>
      </c>
      <c r="E23" s="432">
        <v>46.6</v>
      </c>
      <c r="F23" s="432">
        <v>0.3</v>
      </c>
      <c r="G23" s="432">
        <v>48.7</v>
      </c>
      <c r="H23" s="432">
        <v>65</v>
      </c>
      <c r="I23" s="429" t="s">
        <v>146</v>
      </c>
      <c r="J23" s="429" t="s">
        <v>146</v>
      </c>
      <c r="K23" s="433">
        <v>0.36199999999999999</v>
      </c>
      <c r="L23" s="433">
        <v>0.40400000000000003</v>
      </c>
      <c r="M23" s="433">
        <v>0.41299999999999998</v>
      </c>
      <c r="N23" s="433">
        <v>0.40799999999999997</v>
      </c>
    </row>
    <row r="24" spans="1:15" s="149" customFormat="1">
      <c r="A24" s="434"/>
      <c r="B24" s="435" t="s">
        <v>130</v>
      </c>
      <c r="C24" s="429" t="s">
        <v>146</v>
      </c>
      <c r="D24" s="429" t="s">
        <v>146</v>
      </c>
      <c r="E24" s="432">
        <v>46.6</v>
      </c>
      <c r="F24" s="432">
        <v>0.3</v>
      </c>
      <c r="G24" s="432">
        <v>48.7</v>
      </c>
      <c r="H24" s="432">
        <v>65</v>
      </c>
      <c r="I24" s="429" t="s">
        <v>146</v>
      </c>
      <c r="J24" s="429" t="s">
        <v>146</v>
      </c>
      <c r="K24" s="433">
        <v>0.122</v>
      </c>
      <c r="L24" s="433">
        <v>0.19600000000000001</v>
      </c>
      <c r="M24" s="433">
        <v>0.215</v>
      </c>
      <c r="N24" s="433">
        <v>0.21</v>
      </c>
    </row>
    <row r="25" spans="1:15" s="149" customFormat="1">
      <c r="A25" s="434"/>
      <c r="B25" s="435" t="s">
        <v>169</v>
      </c>
      <c r="C25" s="429" t="s">
        <v>146</v>
      </c>
      <c r="D25" s="429" t="s">
        <v>146</v>
      </c>
      <c r="E25" s="432">
        <v>46.6</v>
      </c>
      <c r="F25" s="432">
        <v>0.3</v>
      </c>
      <c r="G25" s="432">
        <v>48.7</v>
      </c>
      <c r="H25" s="432">
        <v>65</v>
      </c>
      <c r="I25" s="429" t="s">
        <v>146</v>
      </c>
      <c r="J25" s="429" t="s">
        <v>146</v>
      </c>
      <c r="K25" s="433">
        <v>7.2999999999999995E-2</v>
      </c>
      <c r="L25" s="433">
        <v>7.2999999999999995E-2</v>
      </c>
      <c r="M25" s="433">
        <v>7.0999999999999994E-2</v>
      </c>
      <c r="N25" s="433">
        <v>6.9000000000000006E-2</v>
      </c>
    </row>
    <row r="26" spans="1:15" s="149" customFormat="1">
      <c r="A26" s="434"/>
      <c r="B26" s="435" t="s">
        <v>170</v>
      </c>
      <c r="C26" s="429" t="s">
        <v>146</v>
      </c>
      <c r="D26" s="429" t="s">
        <v>146</v>
      </c>
      <c r="E26" s="432">
        <v>46.6</v>
      </c>
      <c r="F26" s="432">
        <v>0.3</v>
      </c>
      <c r="G26" s="432">
        <v>48.7</v>
      </c>
      <c r="H26" s="432">
        <v>65</v>
      </c>
      <c r="I26" s="429" t="s">
        <v>146</v>
      </c>
      <c r="J26" s="429" t="s">
        <v>146</v>
      </c>
      <c r="K26" s="433">
        <v>0.248</v>
      </c>
      <c r="L26" s="433">
        <v>0.248</v>
      </c>
      <c r="M26" s="433">
        <v>0.248</v>
      </c>
      <c r="N26" s="433">
        <v>0.247</v>
      </c>
    </row>
    <row r="27" spans="1:15">
      <c r="A27" s="436"/>
      <c r="B27" s="442"/>
      <c r="C27" s="432"/>
      <c r="D27" s="432"/>
      <c r="E27" s="432"/>
      <c r="F27" s="432"/>
      <c r="G27" s="432"/>
      <c r="H27" s="432"/>
      <c r="I27" s="432"/>
      <c r="J27" s="432"/>
      <c r="K27" s="433"/>
      <c r="L27" s="433"/>
      <c r="M27" s="433"/>
      <c r="N27" s="433"/>
      <c r="O27" s="425"/>
    </row>
    <row r="28" spans="1:15">
      <c r="A28" s="436"/>
      <c r="B28" s="443" t="s">
        <v>29</v>
      </c>
      <c r="C28" s="439"/>
      <c r="D28" s="439"/>
      <c r="E28" s="439"/>
      <c r="F28" s="439"/>
      <c r="G28" s="439"/>
      <c r="H28" s="439"/>
      <c r="I28" s="439"/>
      <c r="J28" s="439"/>
      <c r="K28" s="440">
        <f>K21+K22+K23+K24+K25+K26</f>
        <v>4.1099999999999994</v>
      </c>
      <c r="L28" s="440">
        <f>L21+L22+L23+L24+L25+L26</f>
        <v>4.2560000000000002</v>
      </c>
      <c r="M28" s="440">
        <f>M21+M22+M23+M24+M25+M26</f>
        <v>4.2850000000000001</v>
      </c>
      <c r="N28" s="440">
        <f>N21+N22+N23+N24+N25+N26</f>
        <v>4.306</v>
      </c>
      <c r="O28" s="425"/>
    </row>
    <row r="29" spans="1:15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444"/>
      <c r="L29" s="444"/>
      <c r="M29" s="444"/>
      <c r="N29" s="444"/>
      <c r="O29" s="425"/>
    </row>
    <row r="30" spans="1:15">
      <c r="A30" t="s">
        <v>68</v>
      </c>
      <c r="B30" s="149"/>
      <c r="C30" s="149"/>
      <c r="D30" s="149"/>
      <c r="E30" s="149"/>
      <c r="F30" t="s">
        <v>69</v>
      </c>
      <c r="G30" s="149"/>
      <c r="H30" s="149"/>
      <c r="I30" s="149"/>
      <c r="J30" s="149"/>
      <c r="K30" s="149"/>
      <c r="L30" s="149"/>
      <c r="M30" s="149"/>
      <c r="N30" s="149"/>
      <c r="O30" s="425"/>
    </row>
    <row r="31" spans="1:1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425"/>
    </row>
    <row r="32" spans="1:15">
      <c r="A32" s="447"/>
      <c r="B32" s="448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425"/>
    </row>
    <row r="33" spans="1:15">
      <c r="A33" s="425"/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</row>
    <row r="34" spans="1:15">
      <c r="A34" s="425"/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</row>
    <row r="35" spans="1:15">
      <c r="A35" s="425"/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</row>
    <row r="36" spans="1:15">
      <c r="A36" s="425"/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</row>
  </sheetData>
  <mergeCells count="9">
    <mergeCell ref="A3:N3"/>
    <mergeCell ref="A4:N4"/>
    <mergeCell ref="A6:A7"/>
    <mergeCell ref="B6:B7"/>
    <mergeCell ref="C6:D6"/>
    <mergeCell ref="E6:F6"/>
    <mergeCell ref="G6:H6"/>
    <mergeCell ref="I6:J6"/>
    <mergeCell ref="K6:N6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Normal="100" workbookViewId="0">
      <selection activeCell="A26" sqref="A26:IV28"/>
    </sheetView>
  </sheetViews>
  <sheetFormatPr defaultRowHeight="12.75"/>
  <cols>
    <col min="1" max="1" width="13.5703125" customWidth="1"/>
    <col min="2" max="2" width="28.85546875" customWidth="1"/>
    <col min="3" max="14" width="7.7109375" customWidth="1"/>
  </cols>
  <sheetData>
    <row r="1" spans="1:17">
      <c r="A1" t="s">
        <v>133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425"/>
    </row>
    <row r="2" spans="1:17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425"/>
    </row>
    <row r="3" spans="1:17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425"/>
    </row>
    <row r="4" spans="1:17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425"/>
    </row>
    <row r="5" spans="1:17" s="427" customFormat="1" ht="15.75">
      <c r="A5" s="449" t="s">
        <v>134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26"/>
      <c r="P5" s="426"/>
      <c r="Q5" s="426"/>
    </row>
    <row r="6" spans="1:17" s="427" customFormat="1" ht="15.75">
      <c r="A6" s="449" t="s">
        <v>135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7" s="428" customForma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425"/>
    </row>
    <row r="8" spans="1:17" s="428" customFormat="1" ht="15.75" customHeight="1">
      <c r="A8" s="454" t="s">
        <v>136</v>
      </c>
      <c r="B8" s="454" t="s">
        <v>137</v>
      </c>
      <c r="C8" s="456" t="s">
        <v>138</v>
      </c>
      <c r="D8" s="457"/>
      <c r="E8" s="456" t="s">
        <v>139</v>
      </c>
      <c r="F8" s="457"/>
      <c r="G8" s="456" t="s">
        <v>140</v>
      </c>
      <c r="H8" s="457"/>
      <c r="I8" s="456" t="s">
        <v>141</v>
      </c>
      <c r="J8" s="457"/>
      <c r="K8" s="456" t="s">
        <v>142</v>
      </c>
      <c r="L8" s="458"/>
      <c r="M8" s="458"/>
      <c r="N8" s="457"/>
      <c r="O8" s="425"/>
    </row>
    <row r="9" spans="1:17" s="428" customFormat="1" ht="12.75" customHeight="1">
      <c r="A9" s="455"/>
      <c r="B9" s="455"/>
      <c r="C9" s="429" t="s">
        <v>143</v>
      </c>
      <c r="D9" s="429" t="s">
        <v>38</v>
      </c>
      <c r="E9" s="429" t="s">
        <v>143</v>
      </c>
      <c r="F9" s="429" t="s">
        <v>38</v>
      </c>
      <c r="G9" s="429" t="s">
        <v>143</v>
      </c>
      <c r="H9" s="429" t="s">
        <v>38</v>
      </c>
      <c r="I9" s="429" t="s">
        <v>143</v>
      </c>
      <c r="J9" s="429" t="s">
        <v>38</v>
      </c>
      <c r="K9" s="429" t="s">
        <v>164</v>
      </c>
      <c r="L9" s="429" t="s">
        <v>165</v>
      </c>
      <c r="M9" s="429" t="s">
        <v>166</v>
      </c>
      <c r="N9" s="429" t="s">
        <v>167</v>
      </c>
      <c r="O9" s="425"/>
    </row>
    <row r="10" spans="1:17" s="149" customFormat="1">
      <c r="A10" s="430" t="s">
        <v>144</v>
      </c>
      <c r="B10" s="431" t="s">
        <v>145</v>
      </c>
      <c r="C10" s="429" t="s">
        <v>146</v>
      </c>
      <c r="D10" s="429" t="s">
        <v>146</v>
      </c>
      <c r="E10" s="429" t="s">
        <v>146</v>
      </c>
      <c r="F10" s="429" t="s">
        <v>146</v>
      </c>
      <c r="G10" s="432">
        <v>49.1</v>
      </c>
      <c r="H10" s="432">
        <v>15</v>
      </c>
      <c r="I10" s="429" t="s">
        <v>146</v>
      </c>
      <c r="J10" s="429" t="s">
        <v>146</v>
      </c>
      <c r="K10" s="433">
        <v>0</v>
      </c>
      <c r="L10" s="433">
        <v>0</v>
      </c>
      <c r="M10" s="433">
        <v>0</v>
      </c>
      <c r="N10" s="433">
        <v>0</v>
      </c>
    </row>
    <row r="11" spans="1:17" s="149" customFormat="1">
      <c r="A11" s="434" t="s">
        <v>147</v>
      </c>
      <c r="B11" s="435" t="s">
        <v>148</v>
      </c>
      <c r="C11" s="429" t="s">
        <v>146</v>
      </c>
      <c r="D11" s="429" t="s">
        <v>146</v>
      </c>
      <c r="E11" s="429" t="s">
        <v>146</v>
      </c>
      <c r="F11" s="429" t="s">
        <v>146</v>
      </c>
      <c r="G11" s="432">
        <v>49.1</v>
      </c>
      <c r="H11" s="432">
        <v>15</v>
      </c>
      <c r="I11" s="429" t="s">
        <v>146</v>
      </c>
      <c r="J11" s="429" t="s">
        <v>146</v>
      </c>
      <c r="K11" s="433">
        <v>0.12</v>
      </c>
      <c r="L11" s="433">
        <v>0.114</v>
      </c>
      <c r="M11" s="433">
        <v>0.122</v>
      </c>
      <c r="N11" s="433">
        <v>0.13300000000000001</v>
      </c>
    </row>
    <row r="12" spans="1:17" s="149" customFormat="1">
      <c r="A12" s="434"/>
      <c r="B12" s="435" t="s">
        <v>149</v>
      </c>
      <c r="C12" s="429" t="s">
        <v>146</v>
      </c>
      <c r="D12" s="429" t="s">
        <v>146</v>
      </c>
      <c r="E12" s="429" t="s">
        <v>146</v>
      </c>
      <c r="F12" s="429" t="s">
        <v>146</v>
      </c>
      <c r="G12" s="432">
        <v>49.1</v>
      </c>
      <c r="H12" s="432">
        <v>15</v>
      </c>
      <c r="I12" s="429" t="s">
        <v>146</v>
      </c>
      <c r="J12" s="429" t="s">
        <v>146</v>
      </c>
      <c r="K12" s="433">
        <v>0</v>
      </c>
      <c r="L12" s="433">
        <v>0</v>
      </c>
      <c r="M12" s="433">
        <v>0</v>
      </c>
      <c r="N12" s="433">
        <v>0</v>
      </c>
    </row>
    <row r="13" spans="1:17" s="149" customFormat="1">
      <c r="A13" s="434"/>
      <c r="B13" s="435" t="s">
        <v>150</v>
      </c>
      <c r="C13" s="429" t="s">
        <v>146</v>
      </c>
      <c r="D13" s="429" t="s">
        <v>146</v>
      </c>
      <c r="E13" s="429" t="s">
        <v>146</v>
      </c>
      <c r="F13" s="429" t="s">
        <v>146</v>
      </c>
      <c r="G13" s="432">
        <v>49.1</v>
      </c>
      <c r="H13" s="432">
        <v>15</v>
      </c>
      <c r="I13" s="429" t="s">
        <v>146</v>
      </c>
      <c r="J13" s="429" t="s">
        <v>146</v>
      </c>
      <c r="K13" s="433">
        <v>3.1E-2</v>
      </c>
      <c r="L13" s="433">
        <v>0.16500000000000001</v>
      </c>
      <c r="M13" s="433">
        <v>0.251</v>
      </c>
      <c r="N13" s="433">
        <v>0.215</v>
      </c>
    </row>
    <row r="14" spans="1:17" s="149" customFormat="1">
      <c r="A14" s="434"/>
      <c r="B14" s="435" t="s">
        <v>95</v>
      </c>
      <c r="C14" s="429" t="s">
        <v>146</v>
      </c>
      <c r="D14" s="429" t="s">
        <v>146</v>
      </c>
      <c r="E14" s="429" t="s">
        <v>146</v>
      </c>
      <c r="F14" s="429" t="s">
        <v>146</v>
      </c>
      <c r="G14" s="432">
        <v>49.1</v>
      </c>
      <c r="H14" s="432">
        <v>15</v>
      </c>
      <c r="I14" s="429" t="s">
        <v>146</v>
      </c>
      <c r="J14" s="429" t="s">
        <v>146</v>
      </c>
      <c r="K14" s="433">
        <v>0.19</v>
      </c>
      <c r="L14" s="433">
        <v>0.17399999999999999</v>
      </c>
      <c r="M14" s="433">
        <v>0.189</v>
      </c>
      <c r="N14" s="433">
        <v>0.16600000000000001</v>
      </c>
    </row>
    <row r="15" spans="1:17" s="149" customFormat="1">
      <c r="A15" s="434"/>
      <c r="B15" s="435" t="s">
        <v>151</v>
      </c>
      <c r="C15" s="429" t="s">
        <v>146</v>
      </c>
      <c r="D15" s="429" t="s">
        <v>146</v>
      </c>
      <c r="E15" s="429" t="s">
        <v>146</v>
      </c>
      <c r="F15" s="429" t="s">
        <v>146</v>
      </c>
      <c r="G15" s="432">
        <v>49.1</v>
      </c>
      <c r="H15" s="432">
        <v>15</v>
      </c>
      <c r="I15" s="429" t="s">
        <v>146</v>
      </c>
      <c r="J15" s="429" t="s">
        <v>146</v>
      </c>
      <c r="K15" s="433">
        <v>0.26200000000000001</v>
      </c>
      <c r="L15" s="433">
        <v>0.254</v>
      </c>
      <c r="M15" s="433">
        <v>0.33700000000000002</v>
      </c>
      <c r="N15" s="433">
        <v>0.24199999999999999</v>
      </c>
    </row>
    <row r="16" spans="1:17" s="149" customFormat="1">
      <c r="A16" s="434"/>
      <c r="B16" s="435" t="s">
        <v>168</v>
      </c>
      <c r="C16" s="429" t="s">
        <v>146</v>
      </c>
      <c r="D16" s="429" t="s">
        <v>146</v>
      </c>
      <c r="E16" s="429" t="s">
        <v>146</v>
      </c>
      <c r="F16" s="429" t="s">
        <v>146</v>
      </c>
      <c r="G16" s="432">
        <v>49.1</v>
      </c>
      <c r="H16" s="432">
        <v>15</v>
      </c>
      <c r="I16" s="429" t="s">
        <v>146</v>
      </c>
      <c r="J16" s="429" t="s">
        <v>146</v>
      </c>
      <c r="K16" s="433">
        <v>2E-3</v>
      </c>
      <c r="L16" s="433">
        <v>2E-3</v>
      </c>
      <c r="M16" s="433">
        <v>2E-3</v>
      </c>
      <c r="N16" s="433">
        <v>2E-3</v>
      </c>
    </row>
    <row r="17" spans="1:15" s="149" customFormat="1">
      <c r="A17" s="434"/>
      <c r="B17" s="435" t="s">
        <v>153</v>
      </c>
      <c r="C17" s="429" t="s">
        <v>146</v>
      </c>
      <c r="D17" s="429" t="s">
        <v>146</v>
      </c>
      <c r="E17" s="429" t="s">
        <v>146</v>
      </c>
      <c r="F17" s="429" t="s">
        <v>146</v>
      </c>
      <c r="G17" s="432">
        <v>49.1</v>
      </c>
      <c r="H17" s="432">
        <v>15</v>
      </c>
      <c r="I17" s="429" t="s">
        <v>146</v>
      </c>
      <c r="J17" s="429" t="s">
        <v>146</v>
      </c>
      <c r="K17" s="433">
        <v>0.438</v>
      </c>
      <c r="L17" s="433">
        <v>0.504</v>
      </c>
      <c r="M17" s="433">
        <v>0.67500000000000004</v>
      </c>
      <c r="N17" s="433">
        <v>0.85199999999999998</v>
      </c>
    </row>
    <row r="18" spans="1:15" s="149" customFormat="1">
      <c r="A18" s="434"/>
      <c r="B18" s="435" t="s">
        <v>154</v>
      </c>
      <c r="C18" s="429" t="s">
        <v>146</v>
      </c>
      <c r="D18" s="429" t="s">
        <v>146</v>
      </c>
      <c r="E18" s="429" t="s">
        <v>146</v>
      </c>
      <c r="F18" s="429" t="s">
        <v>146</v>
      </c>
      <c r="G18" s="432">
        <v>49.1</v>
      </c>
      <c r="H18" s="432">
        <v>15</v>
      </c>
      <c r="I18" s="429" t="s">
        <v>146</v>
      </c>
      <c r="J18" s="429" t="s">
        <v>146</v>
      </c>
      <c r="K18" s="433">
        <v>0</v>
      </c>
      <c r="L18" s="433">
        <v>0</v>
      </c>
      <c r="M18" s="433">
        <v>0</v>
      </c>
      <c r="N18" s="433">
        <v>0</v>
      </c>
    </row>
    <row r="19" spans="1:15" s="149" customFormat="1">
      <c r="A19" s="434"/>
      <c r="B19" s="435" t="s">
        <v>155</v>
      </c>
      <c r="C19" s="429" t="s">
        <v>146</v>
      </c>
      <c r="D19" s="429" t="s">
        <v>146</v>
      </c>
      <c r="E19" s="429" t="s">
        <v>146</v>
      </c>
      <c r="F19" s="429" t="s">
        <v>146</v>
      </c>
      <c r="G19" s="432">
        <v>49.1</v>
      </c>
      <c r="H19" s="432">
        <v>15</v>
      </c>
      <c r="I19" s="429" t="s">
        <v>146</v>
      </c>
      <c r="J19" s="429" t="s">
        <v>146</v>
      </c>
      <c r="K19" s="433">
        <v>0.04</v>
      </c>
      <c r="L19" s="433">
        <v>4.3999999999999997E-2</v>
      </c>
      <c r="M19" s="433">
        <v>4.4999999999999998E-2</v>
      </c>
      <c r="N19" s="433">
        <v>3.6999999999999998E-2</v>
      </c>
    </row>
    <row r="20" spans="1:15">
      <c r="A20" s="436"/>
      <c r="B20" s="442"/>
      <c r="C20" s="429"/>
      <c r="D20" s="429"/>
      <c r="E20" s="432"/>
      <c r="F20" s="432"/>
      <c r="G20" s="432"/>
      <c r="H20" s="432"/>
      <c r="I20" s="429"/>
      <c r="J20" s="429"/>
      <c r="K20" s="433"/>
      <c r="L20" s="433"/>
      <c r="M20" s="433"/>
      <c r="N20" s="433"/>
      <c r="O20" s="425"/>
    </row>
    <row r="21" spans="1:15">
      <c r="A21" s="432"/>
      <c r="B21" s="438" t="s">
        <v>29</v>
      </c>
      <c r="C21" s="429"/>
      <c r="D21" s="429"/>
      <c r="E21" s="439"/>
      <c r="F21" s="439"/>
      <c r="G21" s="439"/>
      <c r="H21" s="439"/>
      <c r="I21" s="429"/>
      <c r="J21" s="429"/>
      <c r="K21" s="440">
        <f>K10+K11+K12+K13+K14+K15+K16+K17+K18+K19</f>
        <v>1.083</v>
      </c>
      <c r="L21" s="440">
        <f>L10+L11+L12+L13+L14+L15+L16+L17+L18+L19</f>
        <v>1.2570000000000001</v>
      </c>
      <c r="M21" s="440">
        <f>M10+M11+M12+M13+M14+M15+M16+M17+M18+M19</f>
        <v>1.621</v>
      </c>
      <c r="N21" s="440">
        <f>N10+N11+N12+N13+N14+N15+N16+N17+N18+N19</f>
        <v>1.6469999999999998</v>
      </c>
      <c r="O21" s="425"/>
    </row>
    <row r="22" spans="1:15">
      <c r="A22" s="430"/>
      <c r="B22" s="438"/>
      <c r="C22" s="429"/>
      <c r="D22" s="429"/>
      <c r="E22" s="439"/>
      <c r="F22" s="439"/>
      <c r="G22" s="439"/>
      <c r="H22" s="439"/>
      <c r="I22" s="429"/>
      <c r="J22" s="429"/>
      <c r="K22" s="440"/>
      <c r="L22" s="440"/>
      <c r="M22" s="440"/>
      <c r="N22" s="440"/>
      <c r="O22" s="425"/>
    </row>
    <row r="23" spans="1:15" s="149" customFormat="1">
      <c r="A23" s="430" t="s">
        <v>156</v>
      </c>
      <c r="B23" s="435" t="s">
        <v>126</v>
      </c>
      <c r="C23" s="429" t="s">
        <v>146</v>
      </c>
      <c r="D23" s="429" t="s">
        <v>146</v>
      </c>
      <c r="E23" s="432">
        <v>46.6</v>
      </c>
      <c r="F23" s="432">
        <v>0.3</v>
      </c>
      <c r="G23" s="432">
        <v>48.7</v>
      </c>
      <c r="H23" s="432">
        <v>65</v>
      </c>
      <c r="I23" s="429" t="s">
        <v>146</v>
      </c>
      <c r="J23" s="429" t="s">
        <v>146</v>
      </c>
      <c r="K23" s="433">
        <v>1.373</v>
      </c>
      <c r="L23" s="433">
        <v>1.4419999999999999</v>
      </c>
      <c r="M23" s="433">
        <v>1.4550000000000001</v>
      </c>
      <c r="N23" s="433">
        <v>1.429</v>
      </c>
    </row>
    <row r="24" spans="1:15" s="149" customFormat="1">
      <c r="A24" s="434" t="s">
        <v>157</v>
      </c>
      <c r="B24" s="435" t="s">
        <v>158</v>
      </c>
      <c r="C24" s="429" t="s">
        <v>146</v>
      </c>
      <c r="D24" s="429" t="s">
        <v>146</v>
      </c>
      <c r="E24" s="432">
        <v>46.6</v>
      </c>
      <c r="F24" s="432">
        <v>0.3</v>
      </c>
      <c r="G24" s="432">
        <v>48.7</v>
      </c>
      <c r="H24" s="432">
        <v>65</v>
      </c>
      <c r="I24" s="429" t="s">
        <v>146</v>
      </c>
      <c r="J24" s="429" t="s">
        <v>146</v>
      </c>
      <c r="K24" s="433">
        <v>1.794</v>
      </c>
      <c r="L24" s="433">
        <v>1.837</v>
      </c>
      <c r="M24" s="433">
        <v>1.845</v>
      </c>
      <c r="N24" s="433">
        <v>1.772</v>
      </c>
    </row>
    <row r="25" spans="1:15" s="149" customFormat="1">
      <c r="A25" s="434"/>
      <c r="B25" s="435" t="s">
        <v>159</v>
      </c>
      <c r="C25" s="429" t="s">
        <v>146</v>
      </c>
      <c r="D25" s="429" t="s">
        <v>146</v>
      </c>
      <c r="E25" s="432">
        <v>46.6</v>
      </c>
      <c r="F25" s="432">
        <v>0.3</v>
      </c>
      <c r="G25" s="432">
        <v>48.7</v>
      </c>
      <c r="H25" s="432">
        <v>65</v>
      </c>
      <c r="I25" s="429" t="s">
        <v>146</v>
      </c>
      <c r="J25" s="429" t="s">
        <v>146</v>
      </c>
      <c r="K25" s="433">
        <v>0.25600000000000001</v>
      </c>
      <c r="L25" s="433">
        <v>0.40400000000000003</v>
      </c>
      <c r="M25" s="433">
        <v>0.42899999999999999</v>
      </c>
      <c r="N25" s="433">
        <v>0.41199999999999998</v>
      </c>
    </row>
    <row r="26" spans="1:15" s="149" customFormat="1">
      <c r="A26" s="434"/>
      <c r="B26" s="435" t="s">
        <v>130</v>
      </c>
      <c r="C26" s="429" t="s">
        <v>146</v>
      </c>
      <c r="D26" s="429" t="s">
        <v>146</v>
      </c>
      <c r="E26" s="432">
        <v>46.6</v>
      </c>
      <c r="F26" s="432">
        <v>0.3</v>
      </c>
      <c r="G26" s="432">
        <v>48.7</v>
      </c>
      <c r="H26" s="432">
        <v>65</v>
      </c>
      <c r="I26" s="429" t="s">
        <v>146</v>
      </c>
      <c r="J26" s="429" t="s">
        <v>146</v>
      </c>
      <c r="K26" s="433">
        <v>0.13800000000000001</v>
      </c>
      <c r="L26" s="433">
        <v>0.14000000000000001</v>
      </c>
      <c r="M26" s="433">
        <v>0.127</v>
      </c>
      <c r="N26" s="433">
        <v>0.13</v>
      </c>
    </row>
    <row r="27" spans="1:15" s="149" customFormat="1">
      <c r="A27" s="434"/>
      <c r="B27" s="435" t="s">
        <v>169</v>
      </c>
      <c r="C27" s="429" t="s">
        <v>146</v>
      </c>
      <c r="D27" s="429" t="s">
        <v>146</v>
      </c>
      <c r="E27" s="432">
        <v>46.6</v>
      </c>
      <c r="F27" s="432">
        <v>0.3</v>
      </c>
      <c r="G27" s="432">
        <v>48.7</v>
      </c>
      <c r="H27" s="432">
        <v>65</v>
      </c>
      <c r="I27" s="429" t="s">
        <v>146</v>
      </c>
      <c r="J27" s="429" t="s">
        <v>146</v>
      </c>
      <c r="K27" s="433">
        <v>5.2999999999999999E-2</v>
      </c>
      <c r="L27" s="433">
        <v>6.7000000000000004E-2</v>
      </c>
      <c r="M27" s="433">
        <v>7.2999999999999995E-2</v>
      </c>
      <c r="N27" s="433">
        <v>7.2999999999999995E-2</v>
      </c>
    </row>
    <row r="28" spans="1:15" s="149" customFormat="1">
      <c r="A28" s="434"/>
      <c r="B28" s="435" t="s">
        <v>170</v>
      </c>
      <c r="C28" s="429" t="s">
        <v>146</v>
      </c>
      <c r="D28" s="429" t="s">
        <v>146</v>
      </c>
      <c r="E28" s="432">
        <v>46.6</v>
      </c>
      <c r="F28" s="432">
        <v>0.3</v>
      </c>
      <c r="G28" s="432">
        <v>48.7</v>
      </c>
      <c r="H28" s="432">
        <v>65</v>
      </c>
      <c r="I28" s="429" t="s">
        <v>146</v>
      </c>
      <c r="J28" s="429" t="s">
        <v>146</v>
      </c>
      <c r="K28" s="433">
        <v>0.247</v>
      </c>
      <c r="L28" s="433">
        <v>0.248</v>
      </c>
      <c r="M28" s="433">
        <v>0.248</v>
      </c>
      <c r="N28" s="433">
        <v>0.247</v>
      </c>
    </row>
    <row r="29" spans="1:15">
      <c r="A29" s="436"/>
      <c r="B29" s="442"/>
      <c r="C29" s="432"/>
      <c r="D29" s="432"/>
      <c r="E29" s="432"/>
      <c r="F29" s="432"/>
      <c r="G29" s="432"/>
      <c r="H29" s="432"/>
      <c r="I29" s="432"/>
      <c r="J29" s="432"/>
      <c r="K29" s="433"/>
      <c r="L29" s="433"/>
      <c r="M29" s="433"/>
      <c r="N29" s="433"/>
      <c r="O29" s="425"/>
    </row>
    <row r="30" spans="1:15">
      <c r="A30" s="436"/>
      <c r="B30" s="443" t="s">
        <v>29</v>
      </c>
      <c r="C30" s="439"/>
      <c r="D30" s="439"/>
      <c r="E30" s="439"/>
      <c r="F30" s="439"/>
      <c r="G30" s="439"/>
      <c r="H30" s="439"/>
      <c r="I30" s="439"/>
      <c r="J30" s="439"/>
      <c r="K30" s="440">
        <f>K23+K24+K25+K26+K27+K28</f>
        <v>3.8609999999999998</v>
      </c>
      <c r="L30" s="440">
        <f>L23+L24+L25+L26+L27+L28</f>
        <v>4.1379999999999999</v>
      </c>
      <c r="M30" s="440">
        <f>M23+M24+M25+M26+M27+M28</f>
        <v>4.1769999999999996</v>
      </c>
      <c r="N30" s="440">
        <f>N23+N24+N25+N26+N27+N28</f>
        <v>4.0629999999999997</v>
      </c>
      <c r="O30" s="425"/>
    </row>
    <row r="31" spans="1:1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444"/>
      <c r="L31" s="444"/>
      <c r="M31" s="444"/>
      <c r="N31" s="444"/>
      <c r="O31" s="425"/>
    </row>
    <row r="32" spans="1:15">
      <c r="A32" t="s">
        <v>68</v>
      </c>
      <c r="B32" s="149"/>
      <c r="C32" s="149"/>
      <c r="D32" s="149"/>
      <c r="E32" s="149"/>
      <c r="F32" t="s">
        <v>69</v>
      </c>
      <c r="G32" s="149"/>
      <c r="H32" s="149"/>
      <c r="I32" s="149"/>
      <c r="J32" s="149"/>
      <c r="K32" s="149"/>
      <c r="L32" s="149"/>
      <c r="M32" s="149"/>
      <c r="N32" s="149"/>
      <c r="O32" s="425"/>
    </row>
    <row r="33" spans="1:15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425"/>
    </row>
    <row r="34" spans="1:15">
      <c r="A34" s="447"/>
      <c r="B34" s="448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425"/>
    </row>
    <row r="35" spans="1:15">
      <c r="A35" s="425"/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</row>
    <row r="36" spans="1:15">
      <c r="A36" s="425"/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</row>
    <row r="37" spans="1:15">
      <c r="A37" s="425"/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</row>
    <row r="38" spans="1:15">
      <c r="A38" s="425"/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</row>
  </sheetData>
  <mergeCells count="9">
    <mergeCell ref="A5:N5"/>
    <mergeCell ref="A6:N6"/>
    <mergeCell ref="A8:A9"/>
    <mergeCell ref="B8:B9"/>
    <mergeCell ref="C8:D8"/>
    <mergeCell ref="E8:F8"/>
    <mergeCell ref="G8:H8"/>
    <mergeCell ref="I8:J8"/>
    <mergeCell ref="K8:N8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Normal="100" workbookViewId="0">
      <selection activeCell="A7" sqref="A7"/>
    </sheetView>
  </sheetViews>
  <sheetFormatPr defaultRowHeight="12.75"/>
  <cols>
    <col min="1" max="1" width="13.5703125" customWidth="1"/>
    <col min="2" max="2" width="29.85546875" customWidth="1"/>
    <col min="3" max="14" width="7.7109375" customWidth="1"/>
  </cols>
  <sheetData>
    <row r="1" spans="1:17">
      <c r="A1" t="s">
        <v>133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425"/>
    </row>
    <row r="2" spans="1:17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425"/>
    </row>
    <row r="3" spans="1:17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425"/>
    </row>
    <row r="4" spans="1:17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425"/>
    </row>
    <row r="5" spans="1:17" s="427" customFormat="1" ht="15.75">
      <c r="A5" s="449" t="s">
        <v>134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26"/>
      <c r="P5" s="426"/>
      <c r="Q5" s="426"/>
    </row>
    <row r="6" spans="1:17" s="427" customFormat="1" ht="15.75">
      <c r="A6" s="449" t="s">
        <v>135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7" s="428" customForma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425"/>
    </row>
    <row r="8" spans="1:17" s="428" customFormat="1" ht="15.75" customHeight="1">
      <c r="A8" s="454" t="s">
        <v>136</v>
      </c>
      <c r="B8" s="454" t="s">
        <v>137</v>
      </c>
      <c r="C8" s="456" t="s">
        <v>138</v>
      </c>
      <c r="D8" s="457"/>
      <c r="E8" s="456" t="s">
        <v>139</v>
      </c>
      <c r="F8" s="457"/>
      <c r="G8" s="456" t="s">
        <v>140</v>
      </c>
      <c r="H8" s="457"/>
      <c r="I8" s="456" t="s">
        <v>141</v>
      </c>
      <c r="J8" s="457"/>
      <c r="K8" s="456" t="s">
        <v>142</v>
      </c>
      <c r="L8" s="458"/>
      <c r="M8" s="458"/>
      <c r="N8" s="457"/>
      <c r="O8" s="425"/>
    </row>
    <row r="9" spans="1:17" s="428" customFormat="1" ht="12.75" customHeight="1">
      <c r="A9" s="455"/>
      <c r="B9" s="455"/>
      <c r="C9" s="429" t="s">
        <v>143</v>
      </c>
      <c r="D9" s="429" t="s">
        <v>38</v>
      </c>
      <c r="E9" s="429" t="s">
        <v>143</v>
      </c>
      <c r="F9" s="429" t="s">
        <v>38</v>
      </c>
      <c r="G9" s="429" t="s">
        <v>143</v>
      </c>
      <c r="H9" s="429" t="s">
        <v>38</v>
      </c>
      <c r="I9" s="429" t="s">
        <v>143</v>
      </c>
      <c r="J9" s="429" t="s">
        <v>38</v>
      </c>
      <c r="K9" s="429" t="s">
        <v>160</v>
      </c>
      <c r="L9" s="429" t="s">
        <v>161</v>
      </c>
      <c r="M9" s="429" t="s">
        <v>162</v>
      </c>
      <c r="N9" s="429" t="s">
        <v>163</v>
      </c>
      <c r="O9" s="425"/>
    </row>
    <row r="10" spans="1:17" s="149" customFormat="1">
      <c r="A10" s="430" t="s">
        <v>144</v>
      </c>
      <c r="B10" s="431" t="s">
        <v>145</v>
      </c>
      <c r="C10" s="429" t="s">
        <v>146</v>
      </c>
      <c r="D10" s="429" t="s">
        <v>146</v>
      </c>
      <c r="E10" s="429" t="s">
        <v>146</v>
      </c>
      <c r="F10" s="429" t="s">
        <v>146</v>
      </c>
      <c r="G10" s="432">
        <v>49.1</v>
      </c>
      <c r="H10" s="432">
        <v>15</v>
      </c>
      <c r="I10" s="429" t="s">
        <v>146</v>
      </c>
      <c r="J10" s="429" t="s">
        <v>146</v>
      </c>
      <c r="K10" s="433">
        <v>0</v>
      </c>
      <c r="L10" s="433">
        <v>0</v>
      </c>
      <c r="M10" s="433">
        <v>0</v>
      </c>
      <c r="N10" s="433">
        <v>0</v>
      </c>
    </row>
    <row r="11" spans="1:17" s="149" customFormat="1">
      <c r="A11" s="434" t="s">
        <v>147</v>
      </c>
      <c r="B11" s="435" t="s">
        <v>148</v>
      </c>
      <c r="C11" s="429" t="s">
        <v>146</v>
      </c>
      <c r="D11" s="429" t="s">
        <v>146</v>
      </c>
      <c r="E11" s="429" t="s">
        <v>146</v>
      </c>
      <c r="F11" s="429" t="s">
        <v>146</v>
      </c>
      <c r="G11" s="432">
        <v>49.1</v>
      </c>
      <c r="H11" s="432">
        <v>15</v>
      </c>
      <c r="I11" s="429" t="s">
        <v>146</v>
      </c>
      <c r="J11" s="429" t="s">
        <v>146</v>
      </c>
      <c r="K11" s="433">
        <v>4.9000000000000002E-2</v>
      </c>
      <c r="L11" s="433">
        <v>4.9000000000000002E-2</v>
      </c>
      <c r="M11" s="433">
        <v>9.1999999999999998E-2</v>
      </c>
      <c r="N11" s="433">
        <v>0.11799999999999999</v>
      </c>
    </row>
    <row r="12" spans="1:17" s="149" customFormat="1">
      <c r="A12" s="434"/>
      <c r="B12" s="435" t="s">
        <v>149</v>
      </c>
      <c r="C12" s="429" t="s">
        <v>146</v>
      </c>
      <c r="D12" s="429" t="s">
        <v>146</v>
      </c>
      <c r="E12" s="429" t="s">
        <v>146</v>
      </c>
      <c r="F12" s="429" t="s">
        <v>146</v>
      </c>
      <c r="G12" s="432">
        <v>49.1</v>
      </c>
      <c r="H12" s="432">
        <v>15</v>
      </c>
      <c r="I12" s="429" t="s">
        <v>146</v>
      </c>
      <c r="J12" s="429" t="s">
        <v>146</v>
      </c>
      <c r="K12" s="433">
        <f t="shared" ref="K12:M13" si="0">0*1.73*0.944*6500/1000000</f>
        <v>0</v>
      </c>
      <c r="L12" s="433">
        <f t="shared" si="0"/>
        <v>0</v>
      </c>
      <c r="M12" s="433">
        <f t="shared" si="0"/>
        <v>0</v>
      </c>
      <c r="N12" s="433">
        <v>0</v>
      </c>
    </row>
    <row r="13" spans="1:17" s="149" customFormat="1">
      <c r="A13" s="434"/>
      <c r="B13" s="435" t="s">
        <v>150</v>
      </c>
      <c r="C13" s="429" t="s">
        <v>146</v>
      </c>
      <c r="D13" s="429" t="s">
        <v>146</v>
      </c>
      <c r="E13" s="429" t="s">
        <v>146</v>
      </c>
      <c r="F13" s="429" t="s">
        <v>146</v>
      </c>
      <c r="G13" s="432">
        <v>49.1</v>
      </c>
      <c r="H13" s="432">
        <v>15</v>
      </c>
      <c r="I13" s="429" t="s">
        <v>146</v>
      </c>
      <c r="J13" s="429" t="s">
        <v>146</v>
      </c>
      <c r="K13" s="433">
        <f t="shared" si="0"/>
        <v>0</v>
      </c>
      <c r="L13" s="433">
        <f t="shared" si="0"/>
        <v>0</v>
      </c>
      <c r="M13" s="433">
        <f t="shared" si="0"/>
        <v>0</v>
      </c>
      <c r="N13" s="433">
        <v>0.12</v>
      </c>
    </row>
    <row r="14" spans="1:17" s="149" customFormat="1">
      <c r="A14" s="434"/>
      <c r="B14" s="435" t="s">
        <v>95</v>
      </c>
      <c r="C14" s="429" t="s">
        <v>146</v>
      </c>
      <c r="D14" s="429" t="s">
        <v>146</v>
      </c>
      <c r="E14" s="429" t="s">
        <v>146</v>
      </c>
      <c r="F14" s="429" t="s">
        <v>146</v>
      </c>
      <c r="G14" s="432">
        <v>49.1</v>
      </c>
      <c r="H14" s="432">
        <v>15</v>
      </c>
      <c r="I14" s="429" t="s">
        <v>146</v>
      </c>
      <c r="J14" s="429" t="s">
        <v>146</v>
      </c>
      <c r="K14" s="433">
        <v>8.5999999999999993E-2</v>
      </c>
      <c r="L14" s="433">
        <v>8.6999999999999994E-2</v>
      </c>
      <c r="M14" s="433">
        <v>0.105</v>
      </c>
      <c r="N14" s="433">
        <v>0.17899999999999999</v>
      </c>
    </row>
    <row r="15" spans="1:17" s="149" customFormat="1">
      <c r="A15" s="434"/>
      <c r="B15" s="435" t="s">
        <v>151</v>
      </c>
      <c r="C15" s="429" t="s">
        <v>146</v>
      </c>
      <c r="D15" s="429" t="s">
        <v>146</v>
      </c>
      <c r="E15" s="429" t="s">
        <v>146</v>
      </c>
      <c r="F15" s="429" t="s">
        <v>146</v>
      </c>
      <c r="G15" s="432">
        <v>49.1</v>
      </c>
      <c r="H15" s="432">
        <v>15</v>
      </c>
      <c r="I15" s="429" t="s">
        <v>146</v>
      </c>
      <c r="J15" s="429" t="s">
        <v>146</v>
      </c>
      <c r="K15" s="433">
        <v>0.12</v>
      </c>
      <c r="L15" s="433">
        <v>0.11600000000000001</v>
      </c>
      <c r="M15" s="433">
        <v>0.113</v>
      </c>
      <c r="N15" s="433">
        <v>0.222</v>
      </c>
    </row>
    <row r="16" spans="1:17" s="149" customFormat="1">
      <c r="A16" s="434"/>
      <c r="B16" s="435" t="s">
        <v>152</v>
      </c>
      <c r="C16" s="429" t="s">
        <v>146</v>
      </c>
      <c r="D16" s="429" t="s">
        <v>146</v>
      </c>
      <c r="E16" s="429" t="s">
        <v>146</v>
      </c>
      <c r="F16" s="429" t="s">
        <v>146</v>
      </c>
      <c r="G16" s="432">
        <v>49.1</v>
      </c>
      <c r="H16" s="432">
        <v>15</v>
      </c>
      <c r="I16" s="429" t="s">
        <v>146</v>
      </c>
      <c r="J16" s="429" t="s">
        <v>146</v>
      </c>
      <c r="K16" s="433">
        <v>2E-3</v>
      </c>
      <c r="L16" s="433">
        <v>2E-3</v>
      </c>
      <c r="M16" s="433">
        <v>2E-3</v>
      </c>
      <c r="N16" s="433">
        <v>2E-3</v>
      </c>
    </row>
    <row r="17" spans="1:15" s="149" customFormat="1">
      <c r="A17" s="434"/>
      <c r="B17" s="435" t="s">
        <v>153</v>
      </c>
      <c r="C17" s="429" t="s">
        <v>146</v>
      </c>
      <c r="D17" s="429" t="s">
        <v>146</v>
      </c>
      <c r="E17" s="429" t="s">
        <v>146</v>
      </c>
      <c r="F17" s="429" t="s">
        <v>146</v>
      </c>
      <c r="G17" s="432">
        <v>49.1</v>
      </c>
      <c r="H17" s="432">
        <v>15</v>
      </c>
      <c r="I17" s="429" t="s">
        <v>146</v>
      </c>
      <c r="J17" s="429" t="s">
        <v>146</v>
      </c>
      <c r="K17" s="433">
        <f>0*1.73*0.944*6500/1000000</f>
        <v>0</v>
      </c>
      <c r="L17" s="433">
        <v>0</v>
      </c>
      <c r="M17" s="433">
        <v>0.125</v>
      </c>
      <c r="N17" s="433">
        <v>0.48499999999999999</v>
      </c>
    </row>
    <row r="18" spans="1:15" s="149" customFormat="1">
      <c r="A18" s="434"/>
      <c r="B18" s="435" t="s">
        <v>154</v>
      </c>
      <c r="C18" s="429" t="s">
        <v>146</v>
      </c>
      <c r="D18" s="429" t="s">
        <v>146</v>
      </c>
      <c r="E18" s="429" t="s">
        <v>146</v>
      </c>
      <c r="F18" s="429" t="s">
        <v>146</v>
      </c>
      <c r="G18" s="432">
        <v>49.1</v>
      </c>
      <c r="H18" s="432">
        <v>15</v>
      </c>
      <c r="I18" s="429" t="s">
        <v>146</v>
      </c>
      <c r="J18" s="429" t="s">
        <v>146</v>
      </c>
      <c r="K18" s="433">
        <v>0</v>
      </c>
      <c r="L18" s="433">
        <v>0</v>
      </c>
      <c r="M18" s="433">
        <v>0</v>
      </c>
      <c r="N18" s="433">
        <v>0</v>
      </c>
    </row>
    <row r="19" spans="1:15" s="149" customFormat="1">
      <c r="A19" s="434"/>
      <c r="B19" s="435" t="s">
        <v>155</v>
      </c>
      <c r="C19" s="429" t="s">
        <v>146</v>
      </c>
      <c r="D19" s="429" t="s">
        <v>146</v>
      </c>
      <c r="E19" s="429" t="s">
        <v>146</v>
      </c>
      <c r="F19" s="429" t="s">
        <v>146</v>
      </c>
      <c r="G19" s="432">
        <v>49.1</v>
      </c>
      <c r="H19" s="432">
        <v>15</v>
      </c>
      <c r="I19" s="429" t="s">
        <v>146</v>
      </c>
      <c r="J19" s="429" t="s">
        <v>146</v>
      </c>
      <c r="K19" s="433">
        <v>3.6999999999999998E-2</v>
      </c>
      <c r="L19" s="433">
        <v>3.6999999999999998E-2</v>
      </c>
      <c r="M19" s="433">
        <v>3.6999999999999998E-2</v>
      </c>
      <c r="N19" s="433">
        <v>3.6999999999999998E-2</v>
      </c>
    </row>
    <row r="20" spans="1:15">
      <c r="A20" s="436"/>
      <c r="B20" s="442"/>
      <c r="C20" s="429"/>
      <c r="D20" s="429"/>
      <c r="E20" s="432"/>
      <c r="F20" s="432"/>
      <c r="G20" s="432"/>
      <c r="H20" s="432"/>
      <c r="I20" s="429"/>
      <c r="J20" s="429"/>
      <c r="K20" s="433"/>
      <c r="L20" s="433"/>
      <c r="M20" s="433"/>
      <c r="N20" s="433"/>
      <c r="O20" s="425"/>
    </row>
    <row r="21" spans="1:15">
      <c r="A21" s="432"/>
      <c r="B21" s="438" t="s">
        <v>29</v>
      </c>
      <c r="C21" s="429"/>
      <c r="D21" s="429"/>
      <c r="E21" s="439"/>
      <c r="F21" s="439"/>
      <c r="G21" s="439"/>
      <c r="H21" s="439"/>
      <c r="I21" s="429"/>
      <c r="J21" s="429"/>
      <c r="K21" s="440">
        <f>K10+K11+K12+K13+K14+K15+K16+K17+K18+K19</f>
        <v>0.29399999999999998</v>
      </c>
      <c r="L21" s="440">
        <f>L10+L11+L12+L13+L14+L15+L16+L17+L18+L19</f>
        <v>0.29099999999999998</v>
      </c>
      <c r="M21" s="440">
        <f>M10+M11+M12+M13+M14+M15+M16+M17+M18+M19</f>
        <v>0.47399999999999998</v>
      </c>
      <c r="N21" s="440">
        <f>N10+N11+N12+N13+N14+N15+N16+N17+N18+N19</f>
        <v>1.1629999999999998</v>
      </c>
      <c r="O21" s="425"/>
    </row>
    <row r="22" spans="1:15">
      <c r="A22" s="430"/>
      <c r="B22" s="438"/>
      <c r="C22" s="429"/>
      <c r="D22" s="429"/>
      <c r="E22" s="439"/>
      <c r="F22" s="439"/>
      <c r="G22" s="439"/>
      <c r="H22" s="439"/>
      <c r="I22" s="429"/>
      <c r="J22" s="429"/>
      <c r="K22" s="440"/>
      <c r="L22" s="440"/>
      <c r="M22" s="440"/>
      <c r="N22" s="440"/>
      <c r="O22" s="425"/>
    </row>
    <row r="23" spans="1:15" s="149" customFormat="1">
      <c r="A23" s="430" t="s">
        <v>156</v>
      </c>
      <c r="B23" s="435" t="s">
        <v>126</v>
      </c>
      <c r="C23" s="429" t="s">
        <v>146</v>
      </c>
      <c r="D23" s="429" t="s">
        <v>146</v>
      </c>
      <c r="E23" s="432">
        <v>46.6</v>
      </c>
      <c r="F23" s="432">
        <v>0.3</v>
      </c>
      <c r="G23" s="432">
        <v>48.7</v>
      </c>
      <c r="H23" s="432">
        <v>65</v>
      </c>
      <c r="I23" s="429" t="s">
        <v>146</v>
      </c>
      <c r="J23" s="429" t="s">
        <v>146</v>
      </c>
      <c r="K23" s="433">
        <v>1.4690000000000001</v>
      </c>
      <c r="L23" s="433">
        <v>1.464</v>
      </c>
      <c r="M23" s="433">
        <v>1.45</v>
      </c>
      <c r="N23" s="433">
        <v>1.4490000000000001</v>
      </c>
    </row>
    <row r="24" spans="1:15" s="149" customFormat="1">
      <c r="A24" s="434" t="s">
        <v>157</v>
      </c>
      <c r="B24" s="435" t="s">
        <v>158</v>
      </c>
      <c r="C24" s="429" t="s">
        <v>146</v>
      </c>
      <c r="D24" s="429" t="s">
        <v>146</v>
      </c>
      <c r="E24" s="432">
        <v>46.6</v>
      </c>
      <c r="F24" s="432">
        <v>0.3</v>
      </c>
      <c r="G24" s="432">
        <v>48.7</v>
      </c>
      <c r="H24" s="432">
        <v>65</v>
      </c>
      <c r="I24" s="429" t="s">
        <v>146</v>
      </c>
      <c r="J24" s="429" t="s">
        <v>146</v>
      </c>
      <c r="K24" s="433">
        <v>1.7889999999999999</v>
      </c>
      <c r="L24" s="433">
        <v>1.8049999999999999</v>
      </c>
      <c r="M24" s="433">
        <v>1.798</v>
      </c>
      <c r="N24" s="433">
        <v>1.794</v>
      </c>
    </row>
    <row r="25" spans="1:15" s="149" customFormat="1">
      <c r="A25" s="434"/>
      <c r="B25" s="435" t="s">
        <v>159</v>
      </c>
      <c r="C25" s="429" t="s">
        <v>146</v>
      </c>
      <c r="D25" s="429" t="s">
        <v>146</v>
      </c>
      <c r="E25" s="432">
        <v>46.6</v>
      </c>
      <c r="F25" s="432">
        <v>0.3</v>
      </c>
      <c r="G25" s="432">
        <v>48.7</v>
      </c>
      <c r="H25" s="432">
        <v>65</v>
      </c>
      <c r="I25" s="429" t="s">
        <v>146</v>
      </c>
      <c r="J25" s="429" t="s">
        <v>146</v>
      </c>
      <c r="K25" s="433">
        <v>0.09</v>
      </c>
      <c r="L25" s="433">
        <v>8.7999999999999995E-2</v>
      </c>
      <c r="M25" s="433">
        <v>8.7999999999999995E-2</v>
      </c>
      <c r="N25" s="433">
        <v>0.08</v>
      </c>
    </row>
    <row r="26" spans="1:15" s="149" customFormat="1">
      <c r="A26" s="434"/>
      <c r="B26" s="435" t="s">
        <v>130</v>
      </c>
      <c r="C26" s="429" t="s">
        <v>146</v>
      </c>
      <c r="D26" s="429" t="s">
        <v>146</v>
      </c>
      <c r="E26" s="432">
        <v>46.6</v>
      </c>
      <c r="F26" s="432">
        <v>0.3</v>
      </c>
      <c r="G26" s="432">
        <v>48.7</v>
      </c>
      <c r="H26" s="432">
        <v>65</v>
      </c>
      <c r="I26" s="429" t="s">
        <v>146</v>
      </c>
      <c r="J26" s="429" t="s">
        <v>146</v>
      </c>
      <c r="K26" s="433">
        <v>0.153</v>
      </c>
      <c r="L26" s="433">
        <v>0.18099999999999999</v>
      </c>
      <c r="M26" s="433">
        <v>0.18099999999999999</v>
      </c>
      <c r="N26" s="433">
        <v>0.121</v>
      </c>
    </row>
    <row r="27" spans="1:15" s="149" customFormat="1">
      <c r="A27" s="434"/>
      <c r="B27" s="435" t="s">
        <v>119</v>
      </c>
      <c r="C27" s="429" t="s">
        <v>146</v>
      </c>
      <c r="D27" s="429" t="s">
        <v>146</v>
      </c>
      <c r="E27" s="432">
        <v>46.6</v>
      </c>
      <c r="F27" s="432">
        <v>0.3</v>
      </c>
      <c r="G27" s="432">
        <v>48.7</v>
      </c>
      <c r="H27" s="432">
        <v>65</v>
      </c>
      <c r="I27" s="429" t="s">
        <v>146</v>
      </c>
      <c r="J27" s="429" t="s">
        <v>146</v>
      </c>
      <c r="K27" s="433">
        <v>5.2999999999999999E-2</v>
      </c>
      <c r="L27" s="433">
        <v>5.2999999999999999E-2</v>
      </c>
      <c r="M27" s="433">
        <v>5.2999999999999999E-2</v>
      </c>
      <c r="N27" s="433">
        <v>5.2999999999999999E-2</v>
      </c>
    </row>
    <row r="28" spans="1:15" s="149" customFormat="1">
      <c r="A28" s="434"/>
      <c r="B28" s="435" t="s">
        <v>127</v>
      </c>
      <c r="C28" s="429" t="s">
        <v>146</v>
      </c>
      <c r="D28" s="429" t="s">
        <v>146</v>
      </c>
      <c r="E28" s="432">
        <v>46.6</v>
      </c>
      <c r="F28" s="432">
        <v>0.3</v>
      </c>
      <c r="G28" s="432">
        <v>48.7</v>
      </c>
      <c r="H28" s="432">
        <v>65</v>
      </c>
      <c r="I28" s="429" t="s">
        <v>146</v>
      </c>
      <c r="J28" s="429" t="s">
        <v>146</v>
      </c>
      <c r="K28" s="433">
        <v>0.248</v>
      </c>
      <c r="L28" s="433">
        <v>0.247</v>
      </c>
      <c r="M28" s="433">
        <v>0.247</v>
      </c>
      <c r="N28" s="433">
        <v>0.247</v>
      </c>
    </row>
    <row r="29" spans="1:15">
      <c r="A29" s="436"/>
      <c r="B29" s="442"/>
      <c r="C29" s="432"/>
      <c r="D29" s="432"/>
      <c r="E29" s="432"/>
      <c r="F29" s="432"/>
      <c r="G29" s="432"/>
      <c r="H29" s="432"/>
      <c r="I29" s="432"/>
      <c r="J29" s="432"/>
      <c r="K29" s="433"/>
      <c r="L29" s="433"/>
      <c r="M29" s="433"/>
      <c r="N29" s="433"/>
      <c r="O29" s="425"/>
    </row>
    <row r="30" spans="1:15">
      <c r="A30" s="436"/>
      <c r="B30" s="443" t="s">
        <v>29</v>
      </c>
      <c r="C30" s="439"/>
      <c r="D30" s="439"/>
      <c r="E30" s="439"/>
      <c r="F30" s="439"/>
      <c r="G30" s="439"/>
      <c r="H30" s="439"/>
      <c r="I30" s="439"/>
      <c r="J30" s="439"/>
      <c r="K30" s="440">
        <f>K23+K24+K25+K26+K27+K28</f>
        <v>3.8019999999999996</v>
      </c>
      <c r="L30" s="440">
        <f>L23+L24+L25+L26+L27+L28</f>
        <v>3.8380000000000001</v>
      </c>
      <c r="M30" s="440">
        <f>M23+M24+M25+M26+M27+M28</f>
        <v>3.8170000000000002</v>
      </c>
      <c r="N30" s="440">
        <f>N23+N24+N25+N26+N27+N28</f>
        <v>3.7440000000000002</v>
      </c>
      <c r="O30" s="425"/>
    </row>
    <row r="31" spans="1:1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444"/>
      <c r="L31" s="444"/>
      <c r="M31" s="444"/>
      <c r="N31" s="444"/>
      <c r="O31" s="425"/>
    </row>
    <row r="32" spans="1:15">
      <c r="A32" t="s">
        <v>68</v>
      </c>
      <c r="B32" s="149"/>
      <c r="C32" s="149"/>
      <c r="D32" s="149"/>
      <c r="E32" s="149"/>
      <c r="F32" t="s">
        <v>69</v>
      </c>
      <c r="G32" s="149"/>
      <c r="H32" s="149"/>
      <c r="I32" s="149"/>
      <c r="J32" s="149"/>
      <c r="K32" s="149"/>
      <c r="L32" s="149"/>
      <c r="M32" s="149"/>
      <c r="N32" s="149"/>
      <c r="O32" s="425"/>
    </row>
    <row r="33" spans="1:15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425"/>
    </row>
    <row r="34" spans="1:15">
      <c r="A34" s="447"/>
      <c r="B34" s="448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425"/>
    </row>
    <row r="35" spans="1:15">
      <c r="A35" s="425"/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</row>
    <row r="36" spans="1:15">
      <c r="A36" s="425"/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</row>
    <row r="37" spans="1:15">
      <c r="A37" s="425"/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</row>
    <row r="38" spans="1:15">
      <c r="A38" s="425"/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</row>
  </sheetData>
  <mergeCells count="9">
    <mergeCell ref="A5:N5"/>
    <mergeCell ref="A6:N6"/>
    <mergeCell ref="A8:A9"/>
    <mergeCell ref="B8:B9"/>
    <mergeCell ref="C8:D8"/>
    <mergeCell ref="E8:F8"/>
    <mergeCell ref="G8:H8"/>
    <mergeCell ref="I8:J8"/>
    <mergeCell ref="K8:N8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zoomScaleNormal="100" workbookViewId="0">
      <selection activeCell="B21" sqref="B21"/>
    </sheetView>
  </sheetViews>
  <sheetFormatPr defaultRowHeight="12.75"/>
  <cols>
    <col min="1" max="1" width="13.5703125" customWidth="1"/>
    <col min="2" max="2" width="29.42578125" customWidth="1"/>
    <col min="3" max="14" width="7.7109375" customWidth="1"/>
  </cols>
  <sheetData>
    <row r="1" spans="1:17">
      <c r="A1" t="s">
        <v>133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</row>
    <row r="2" spans="1:17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1:17">
      <c r="A3" s="425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</row>
    <row r="4" spans="1:17">
      <c r="A4" s="425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</row>
    <row r="5" spans="1:17" s="427" customFormat="1" ht="15.75">
      <c r="A5" s="449" t="s">
        <v>134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26"/>
      <c r="P5" s="426"/>
      <c r="Q5" s="426"/>
    </row>
    <row r="6" spans="1:17" s="427" customFormat="1" ht="15.75">
      <c r="A6" s="449" t="s">
        <v>135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</row>
    <row r="7" spans="1:17" s="428" customForma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425"/>
    </row>
    <row r="8" spans="1:17" s="428" customFormat="1" ht="15.75" customHeight="1">
      <c r="A8" s="451" t="s">
        <v>136</v>
      </c>
      <c r="B8" s="451" t="s">
        <v>137</v>
      </c>
      <c r="C8" s="453" t="s">
        <v>138</v>
      </c>
      <c r="D8" s="453"/>
      <c r="E8" s="453" t="s">
        <v>139</v>
      </c>
      <c r="F8" s="453"/>
      <c r="G8" s="453" t="s">
        <v>140</v>
      </c>
      <c r="H8" s="453"/>
      <c r="I8" s="453" t="s">
        <v>141</v>
      </c>
      <c r="J8" s="453"/>
      <c r="K8" s="453" t="s">
        <v>142</v>
      </c>
      <c r="L8" s="453"/>
      <c r="M8" s="453"/>
      <c r="N8" s="453"/>
      <c r="O8" s="425"/>
    </row>
    <row r="9" spans="1:17" s="428" customFormat="1" ht="12.75" customHeight="1">
      <c r="A9" s="452"/>
      <c r="B9" s="452"/>
      <c r="C9" s="429" t="s">
        <v>143</v>
      </c>
      <c r="D9" s="429" t="s">
        <v>38</v>
      </c>
      <c r="E9" s="429" t="s">
        <v>143</v>
      </c>
      <c r="F9" s="429" t="s">
        <v>38</v>
      </c>
      <c r="G9" s="429" t="s">
        <v>143</v>
      </c>
      <c r="H9" s="429" t="s">
        <v>38</v>
      </c>
      <c r="I9" s="429" t="s">
        <v>143</v>
      </c>
      <c r="J9" s="429" t="s">
        <v>38</v>
      </c>
      <c r="K9" s="429" t="s">
        <v>4</v>
      </c>
      <c r="L9" s="429" t="s">
        <v>5</v>
      </c>
      <c r="M9" s="429" t="s">
        <v>6</v>
      </c>
      <c r="N9" s="429" t="s">
        <v>7</v>
      </c>
      <c r="O9" s="425"/>
    </row>
    <row r="10" spans="1:17" s="149" customFormat="1">
      <c r="A10" s="430" t="s">
        <v>144</v>
      </c>
      <c r="B10" s="431" t="s">
        <v>145</v>
      </c>
      <c r="C10" s="429" t="s">
        <v>146</v>
      </c>
      <c r="D10" s="429" t="s">
        <v>146</v>
      </c>
      <c r="E10" s="429" t="s">
        <v>146</v>
      </c>
      <c r="F10" s="429" t="s">
        <v>146</v>
      </c>
      <c r="G10" s="432">
        <v>49.1</v>
      </c>
      <c r="H10" s="432">
        <v>15</v>
      </c>
      <c r="I10" s="429" t="s">
        <v>146</v>
      </c>
      <c r="J10" s="429" t="s">
        <v>146</v>
      </c>
      <c r="K10" s="433">
        <v>0</v>
      </c>
      <c r="L10" s="433">
        <v>0</v>
      </c>
      <c r="M10" s="433">
        <v>0</v>
      </c>
      <c r="N10" s="433">
        <v>0</v>
      </c>
    </row>
    <row r="11" spans="1:17" s="149" customFormat="1">
      <c r="A11" s="434" t="s">
        <v>147</v>
      </c>
      <c r="B11" s="435" t="s">
        <v>148</v>
      </c>
      <c r="C11" s="429" t="s">
        <v>146</v>
      </c>
      <c r="D11" s="429" t="s">
        <v>146</v>
      </c>
      <c r="E11" s="429" t="s">
        <v>146</v>
      </c>
      <c r="F11" s="429" t="s">
        <v>146</v>
      </c>
      <c r="G11" s="432">
        <v>49.1</v>
      </c>
      <c r="H11" s="432">
        <v>15</v>
      </c>
      <c r="I11" s="429" t="s">
        <v>146</v>
      </c>
      <c r="J11" s="429" t="s">
        <v>146</v>
      </c>
      <c r="K11" s="433">
        <v>4.9000000000000002E-2</v>
      </c>
      <c r="L11" s="433">
        <v>4.9000000000000002E-2</v>
      </c>
      <c r="M11" s="433">
        <v>0.05</v>
      </c>
      <c r="N11" s="433">
        <v>0.05</v>
      </c>
    </row>
    <row r="12" spans="1:17" s="149" customFormat="1">
      <c r="A12" s="434"/>
      <c r="B12" s="435" t="s">
        <v>149</v>
      </c>
      <c r="C12" s="429" t="s">
        <v>146</v>
      </c>
      <c r="D12" s="429" t="s">
        <v>146</v>
      </c>
      <c r="E12" s="429" t="s">
        <v>146</v>
      </c>
      <c r="F12" s="429" t="s">
        <v>146</v>
      </c>
      <c r="G12" s="432">
        <v>49.1</v>
      </c>
      <c r="H12" s="432">
        <v>15</v>
      </c>
      <c r="I12" s="429" t="s">
        <v>146</v>
      </c>
      <c r="J12" s="429" t="s">
        <v>146</v>
      </c>
      <c r="K12" s="433">
        <f>0*1.73*0.944*6500/1000000</f>
        <v>0</v>
      </c>
      <c r="L12" s="433">
        <f>0*1.73*0.944*6500/1000000</f>
        <v>0</v>
      </c>
      <c r="M12" s="433">
        <f>0*1.73*0.944*6500/1000000</f>
        <v>0</v>
      </c>
      <c r="N12" s="433">
        <f>0*1.73*0.944*6500/1000000</f>
        <v>0</v>
      </c>
    </row>
    <row r="13" spans="1:17" s="149" customFormat="1">
      <c r="A13" s="434"/>
      <c r="B13" s="435" t="s">
        <v>150</v>
      </c>
      <c r="C13" s="429" t="s">
        <v>146</v>
      </c>
      <c r="D13" s="429" t="s">
        <v>146</v>
      </c>
      <c r="E13" s="429" t="s">
        <v>146</v>
      </c>
      <c r="F13" s="429" t="s">
        <v>146</v>
      </c>
      <c r="G13" s="432">
        <v>49.1</v>
      </c>
      <c r="H13" s="432">
        <v>15</v>
      </c>
      <c r="I13" s="429" t="s">
        <v>146</v>
      </c>
      <c r="J13" s="429" t="s">
        <v>146</v>
      </c>
      <c r="K13" s="433">
        <v>0</v>
      </c>
      <c r="L13" s="433">
        <v>0</v>
      </c>
      <c r="M13" s="433">
        <v>0</v>
      </c>
      <c r="N13" s="433">
        <v>0</v>
      </c>
    </row>
    <row r="14" spans="1:17" s="149" customFormat="1">
      <c r="A14" s="434"/>
      <c r="B14" s="435" t="s">
        <v>95</v>
      </c>
      <c r="C14" s="429" t="s">
        <v>146</v>
      </c>
      <c r="D14" s="429" t="s">
        <v>146</v>
      </c>
      <c r="E14" s="429" t="s">
        <v>146</v>
      </c>
      <c r="F14" s="429" t="s">
        <v>146</v>
      </c>
      <c r="G14" s="432">
        <v>49.1</v>
      </c>
      <c r="H14" s="432">
        <v>15</v>
      </c>
      <c r="I14" s="429" t="s">
        <v>146</v>
      </c>
      <c r="J14" s="429" t="s">
        <v>146</v>
      </c>
      <c r="K14" s="433">
        <v>0.10199999999999999</v>
      </c>
      <c r="L14" s="433">
        <v>0.1</v>
      </c>
      <c r="M14" s="433">
        <v>8.5999999999999993E-2</v>
      </c>
      <c r="N14" s="433">
        <v>8.5000000000000006E-2</v>
      </c>
    </row>
    <row r="15" spans="1:17" s="149" customFormat="1">
      <c r="A15" s="434"/>
      <c r="B15" s="435" t="s">
        <v>151</v>
      </c>
      <c r="C15" s="429" t="s">
        <v>146</v>
      </c>
      <c r="D15" s="429" t="s">
        <v>146</v>
      </c>
      <c r="E15" s="429" t="s">
        <v>146</v>
      </c>
      <c r="F15" s="429" t="s">
        <v>146</v>
      </c>
      <c r="G15" s="432">
        <v>49.1</v>
      </c>
      <c r="H15" s="432">
        <v>15</v>
      </c>
      <c r="I15" s="429" t="s">
        <v>146</v>
      </c>
      <c r="J15" s="429" t="s">
        <v>146</v>
      </c>
      <c r="K15" s="433">
        <v>0.11600000000000001</v>
      </c>
      <c r="L15" s="433">
        <v>0.11700000000000001</v>
      </c>
      <c r="M15" s="433">
        <v>0.11899999999999999</v>
      </c>
      <c r="N15" s="433">
        <v>0.11700000000000001</v>
      </c>
    </row>
    <row r="16" spans="1:17" s="149" customFormat="1">
      <c r="A16" s="434"/>
      <c r="B16" s="435" t="s">
        <v>152</v>
      </c>
      <c r="C16" s="429" t="s">
        <v>146</v>
      </c>
      <c r="D16" s="429" t="s">
        <v>146</v>
      </c>
      <c r="E16" s="429" t="s">
        <v>146</v>
      </c>
      <c r="F16" s="429" t="s">
        <v>146</v>
      </c>
      <c r="G16" s="432">
        <v>49.1</v>
      </c>
      <c r="H16" s="432">
        <v>15</v>
      </c>
      <c r="I16" s="429" t="s">
        <v>146</v>
      </c>
      <c r="J16" s="429" t="s">
        <v>146</v>
      </c>
      <c r="K16" s="433">
        <v>2E-3</v>
      </c>
      <c r="L16" s="433">
        <v>2E-3</v>
      </c>
      <c r="M16" s="433">
        <v>2E-3</v>
      </c>
      <c r="N16" s="433">
        <v>2E-3</v>
      </c>
    </row>
    <row r="17" spans="1:15" s="149" customFormat="1" ht="12.75" customHeight="1">
      <c r="A17" s="434"/>
      <c r="B17" s="431" t="s">
        <v>153</v>
      </c>
      <c r="C17" s="429" t="s">
        <v>146</v>
      </c>
      <c r="D17" s="429" t="s">
        <v>146</v>
      </c>
      <c r="E17" s="429" t="s">
        <v>146</v>
      </c>
      <c r="F17" s="429" t="s">
        <v>146</v>
      </c>
      <c r="G17" s="432">
        <v>49.1</v>
      </c>
      <c r="H17" s="432">
        <v>15</v>
      </c>
      <c r="I17" s="429" t="s">
        <v>146</v>
      </c>
      <c r="J17" s="429" t="s">
        <v>146</v>
      </c>
      <c r="K17" s="433">
        <f>0*1.73*0.944*6500/1000000</f>
        <v>0</v>
      </c>
      <c r="L17" s="433">
        <v>0</v>
      </c>
      <c r="M17" s="433">
        <v>0</v>
      </c>
      <c r="N17" s="433">
        <f>0*1.73*0.944*6500/1000000</f>
        <v>0</v>
      </c>
    </row>
    <row r="18" spans="1:15" s="149" customFormat="1">
      <c r="A18" s="434"/>
      <c r="B18" s="435" t="s">
        <v>154</v>
      </c>
      <c r="C18" s="429" t="s">
        <v>146</v>
      </c>
      <c r="D18" s="429" t="s">
        <v>146</v>
      </c>
      <c r="E18" s="429" t="s">
        <v>146</v>
      </c>
      <c r="F18" s="429" t="s">
        <v>146</v>
      </c>
      <c r="G18" s="432">
        <v>49.1</v>
      </c>
      <c r="H18" s="432">
        <v>15</v>
      </c>
      <c r="I18" s="429" t="s">
        <v>146</v>
      </c>
      <c r="J18" s="429" t="s">
        <v>146</v>
      </c>
      <c r="K18" s="433">
        <v>0</v>
      </c>
      <c r="L18" s="433">
        <v>0</v>
      </c>
      <c r="M18" s="433">
        <v>0</v>
      </c>
      <c r="N18" s="433">
        <v>0</v>
      </c>
    </row>
    <row r="19" spans="1:15" s="149" customFormat="1">
      <c r="A19" s="434"/>
      <c r="B19" s="435" t="s">
        <v>155</v>
      </c>
      <c r="C19" s="429" t="s">
        <v>146</v>
      </c>
      <c r="D19" s="429" t="s">
        <v>146</v>
      </c>
      <c r="E19" s="429" t="s">
        <v>146</v>
      </c>
      <c r="F19" s="429" t="s">
        <v>146</v>
      </c>
      <c r="G19" s="432">
        <v>49.1</v>
      </c>
      <c r="H19" s="432">
        <v>15</v>
      </c>
      <c r="I19" s="429" t="s">
        <v>146</v>
      </c>
      <c r="J19" s="429" t="s">
        <v>146</v>
      </c>
      <c r="K19" s="433">
        <v>3.9E-2</v>
      </c>
      <c r="L19" s="433">
        <v>3.6999999999999998E-2</v>
      </c>
      <c r="M19" s="433">
        <v>3.6999999999999998E-2</v>
      </c>
      <c r="N19" s="433">
        <v>3.5999999999999997E-2</v>
      </c>
    </row>
    <row r="20" spans="1:15">
      <c r="A20" s="436"/>
      <c r="B20" s="437"/>
      <c r="C20" s="429"/>
      <c r="D20" s="429"/>
      <c r="E20" s="432"/>
      <c r="F20" s="432"/>
      <c r="G20" s="432"/>
      <c r="H20" s="432"/>
      <c r="I20" s="429"/>
      <c r="J20" s="429"/>
      <c r="K20" s="432"/>
      <c r="L20" s="432"/>
      <c r="M20" s="432"/>
      <c r="N20" s="432"/>
      <c r="O20" s="425"/>
    </row>
    <row r="21" spans="1:15">
      <c r="A21" s="432"/>
      <c r="B21" s="438" t="s">
        <v>29</v>
      </c>
      <c r="C21" s="429"/>
      <c r="D21" s="429"/>
      <c r="E21" s="439"/>
      <c r="F21" s="439"/>
      <c r="G21" s="439"/>
      <c r="H21" s="439"/>
      <c r="I21" s="429"/>
      <c r="J21" s="429"/>
      <c r="K21" s="440">
        <f>K10+K11+K12+K13+K14+K15+K16+K17+K18+K19</f>
        <v>0.308</v>
      </c>
      <c r="L21" s="440">
        <f>L10+L11+L12+L13+L14+L15+L16+L17+L18+L19</f>
        <v>0.30499999999999999</v>
      </c>
      <c r="M21" s="440">
        <f>M10+M11+M12+M13+M14+M15+M16+M17+M18+M19</f>
        <v>0.29399999999999998</v>
      </c>
      <c r="N21" s="440">
        <f>N10+N11+N12+N13+N14+N15+N16+N17+N18+N19</f>
        <v>0.28999999999999998</v>
      </c>
      <c r="O21" s="425"/>
    </row>
    <row r="22" spans="1:15">
      <c r="A22" s="430"/>
      <c r="B22" s="441"/>
      <c r="C22" s="429"/>
      <c r="D22" s="429"/>
      <c r="E22" s="439"/>
      <c r="F22" s="439"/>
      <c r="G22" s="439"/>
      <c r="H22" s="439"/>
      <c r="I22" s="429"/>
      <c r="J22" s="429"/>
      <c r="K22" s="440"/>
      <c r="L22" s="440"/>
      <c r="M22" s="440"/>
      <c r="N22" s="440"/>
      <c r="O22" s="425"/>
    </row>
    <row r="23" spans="1:15" s="149" customFormat="1">
      <c r="A23" s="430" t="s">
        <v>156</v>
      </c>
      <c r="B23" s="435" t="s">
        <v>126</v>
      </c>
      <c r="C23" s="429" t="s">
        <v>146</v>
      </c>
      <c r="D23" s="429" t="s">
        <v>146</v>
      </c>
      <c r="E23" s="432">
        <v>46.6</v>
      </c>
      <c r="F23" s="432">
        <v>0.3</v>
      </c>
      <c r="G23" s="432">
        <v>48.7</v>
      </c>
      <c r="H23" s="432">
        <v>65</v>
      </c>
      <c r="I23" s="429" t="s">
        <v>146</v>
      </c>
      <c r="J23" s="429" t="s">
        <v>146</v>
      </c>
      <c r="K23" s="433">
        <v>1.4690000000000001</v>
      </c>
      <c r="L23" s="433">
        <v>1.4610000000000001</v>
      </c>
      <c r="M23" s="433">
        <v>1.472</v>
      </c>
      <c r="N23" s="433">
        <v>1.4570000000000001</v>
      </c>
    </row>
    <row r="24" spans="1:15" s="149" customFormat="1">
      <c r="A24" s="434" t="s">
        <v>157</v>
      </c>
      <c r="B24" s="435" t="s">
        <v>158</v>
      </c>
      <c r="C24" s="429" t="s">
        <v>146</v>
      </c>
      <c r="D24" s="429" t="s">
        <v>146</v>
      </c>
      <c r="E24" s="432">
        <v>46.6</v>
      </c>
      <c r="F24" s="432">
        <v>0.3</v>
      </c>
      <c r="G24" s="432">
        <v>48.7</v>
      </c>
      <c r="H24" s="432">
        <v>65</v>
      </c>
      <c r="I24" s="429" t="s">
        <v>146</v>
      </c>
      <c r="J24" s="429" t="s">
        <v>146</v>
      </c>
      <c r="K24" s="433">
        <v>1.7869999999999999</v>
      </c>
      <c r="L24" s="433">
        <v>1.7969999999999999</v>
      </c>
      <c r="M24" s="433">
        <v>1.7929999999999999</v>
      </c>
      <c r="N24" s="433">
        <v>1.798</v>
      </c>
    </row>
    <row r="25" spans="1:15" s="149" customFormat="1">
      <c r="A25" s="434"/>
      <c r="B25" s="435" t="s">
        <v>159</v>
      </c>
      <c r="C25" s="429" t="s">
        <v>146</v>
      </c>
      <c r="D25" s="429" t="s">
        <v>146</v>
      </c>
      <c r="E25" s="432">
        <v>46.6</v>
      </c>
      <c r="F25" s="432">
        <v>0.3</v>
      </c>
      <c r="G25" s="432">
        <v>48.7</v>
      </c>
      <c r="H25" s="432">
        <v>65</v>
      </c>
      <c r="I25" s="429" t="s">
        <v>146</v>
      </c>
      <c r="J25" s="429" t="s">
        <v>146</v>
      </c>
      <c r="K25" s="433">
        <v>6.3E-2</v>
      </c>
      <c r="L25" s="433">
        <v>7.3999999999999996E-2</v>
      </c>
      <c r="M25" s="433">
        <v>8.5000000000000006E-2</v>
      </c>
      <c r="N25" s="433">
        <v>8.7999999999999995E-2</v>
      </c>
    </row>
    <row r="26" spans="1:15" s="149" customFormat="1">
      <c r="A26" s="434"/>
      <c r="B26" s="435" t="s">
        <v>130</v>
      </c>
      <c r="C26" s="429" t="s">
        <v>146</v>
      </c>
      <c r="D26" s="429" t="s">
        <v>146</v>
      </c>
      <c r="E26" s="432">
        <v>46.6</v>
      </c>
      <c r="F26" s="432">
        <v>0.3</v>
      </c>
      <c r="G26" s="432">
        <v>48.7</v>
      </c>
      <c r="H26" s="432">
        <v>65</v>
      </c>
      <c r="I26" s="429" t="s">
        <v>146</v>
      </c>
      <c r="J26" s="429" t="s">
        <v>146</v>
      </c>
      <c r="K26" s="433">
        <v>0.161</v>
      </c>
      <c r="L26" s="433">
        <v>0.187</v>
      </c>
      <c r="M26" s="433">
        <v>0.187</v>
      </c>
      <c r="N26" s="433">
        <v>0.16</v>
      </c>
    </row>
    <row r="27" spans="1:15" s="149" customFormat="1">
      <c r="A27" s="434"/>
      <c r="B27" s="435" t="s">
        <v>119</v>
      </c>
      <c r="C27" s="429" t="s">
        <v>146</v>
      </c>
      <c r="D27" s="429" t="s">
        <v>146</v>
      </c>
      <c r="E27" s="432">
        <v>46.6</v>
      </c>
      <c r="F27" s="432">
        <v>0.3</v>
      </c>
      <c r="G27" s="432">
        <v>48.7</v>
      </c>
      <c r="H27" s="432">
        <v>65</v>
      </c>
      <c r="I27" s="429" t="s">
        <v>146</v>
      </c>
      <c r="J27" s="429" t="s">
        <v>146</v>
      </c>
      <c r="K27" s="433">
        <v>5.2999999999999999E-2</v>
      </c>
      <c r="L27" s="433">
        <v>5.2999999999999999E-2</v>
      </c>
      <c r="M27" s="433">
        <v>5.2999999999999999E-2</v>
      </c>
      <c r="N27" s="433">
        <v>5.2999999999999999E-2</v>
      </c>
    </row>
    <row r="28" spans="1:15" s="149" customFormat="1">
      <c r="A28" s="434"/>
      <c r="B28" s="435" t="s">
        <v>127</v>
      </c>
      <c r="C28" s="429" t="s">
        <v>146</v>
      </c>
      <c r="D28" s="429" t="s">
        <v>146</v>
      </c>
      <c r="E28" s="432">
        <v>46.6</v>
      </c>
      <c r="F28" s="432">
        <v>0.3</v>
      </c>
      <c r="G28" s="432">
        <v>48.7</v>
      </c>
      <c r="H28" s="432">
        <v>65</v>
      </c>
      <c r="I28" s="429" t="s">
        <v>146</v>
      </c>
      <c r="J28" s="429" t="s">
        <v>146</v>
      </c>
      <c r="K28" s="433">
        <v>0.247</v>
      </c>
      <c r="L28" s="433">
        <v>0.247</v>
      </c>
      <c r="M28" s="433">
        <v>0.248</v>
      </c>
      <c r="N28" s="433">
        <v>0.247</v>
      </c>
    </row>
    <row r="29" spans="1:15">
      <c r="A29" s="436"/>
      <c r="B29" s="442"/>
      <c r="C29" s="432"/>
      <c r="D29" s="432"/>
      <c r="E29" s="432"/>
      <c r="F29" s="432"/>
      <c r="G29" s="432"/>
      <c r="H29" s="432"/>
      <c r="I29" s="432"/>
      <c r="J29" s="432"/>
      <c r="K29" s="433"/>
      <c r="L29" s="433"/>
      <c r="M29" s="433"/>
      <c r="N29" s="433"/>
      <c r="O29" s="425"/>
    </row>
    <row r="30" spans="1:15">
      <c r="A30" s="436"/>
      <c r="B30" s="443" t="s">
        <v>29</v>
      </c>
      <c r="C30" s="439"/>
      <c r="D30" s="439"/>
      <c r="E30" s="439"/>
      <c r="F30" s="439"/>
      <c r="G30" s="439"/>
      <c r="H30" s="439"/>
      <c r="I30" s="439"/>
      <c r="J30" s="439"/>
      <c r="K30" s="440">
        <f>K23+K24+K25+K26+K27+K28</f>
        <v>3.7800000000000002</v>
      </c>
      <c r="L30" s="440">
        <f>L23+L24+L25+L26+L27+L28</f>
        <v>3.8189999999999995</v>
      </c>
      <c r="M30" s="440">
        <f>M23+M24+M25+M26+M27+M28</f>
        <v>3.8379999999999992</v>
      </c>
      <c r="N30" s="440">
        <f>N23+N24+N25+N26+N27+N28</f>
        <v>3.8029999999999999</v>
      </c>
      <c r="O30" s="425"/>
    </row>
    <row r="31" spans="1:1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444"/>
      <c r="L31" s="444"/>
      <c r="M31" s="444"/>
      <c r="N31" s="444"/>
      <c r="O31" s="425"/>
    </row>
    <row r="32" spans="1:15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425"/>
    </row>
    <row r="33" spans="1:15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445"/>
      <c r="M33" s="149"/>
      <c r="N33" s="149"/>
      <c r="O33" s="425"/>
    </row>
    <row r="34" spans="1:15">
      <c r="A34" s="149"/>
      <c r="B34" s="149"/>
      <c r="C34" s="149"/>
      <c r="D34" s="149"/>
      <c r="E34" s="149"/>
      <c r="F34" s="149"/>
      <c r="G34" s="149"/>
      <c r="H34" s="446"/>
      <c r="I34" s="149"/>
      <c r="J34" s="149"/>
      <c r="K34" s="149"/>
      <c r="L34" s="149"/>
      <c r="M34" s="149"/>
      <c r="N34" s="149"/>
      <c r="O34" s="425"/>
    </row>
    <row r="35" spans="1:15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425"/>
    </row>
    <row r="36" spans="1:15">
      <c r="A36" s="149"/>
      <c r="B36" s="149"/>
      <c r="C36" s="149"/>
      <c r="D36" s="149"/>
      <c r="E36" s="149"/>
      <c r="F36" s="446"/>
      <c r="G36" s="149"/>
      <c r="H36" s="149"/>
      <c r="I36" s="149"/>
      <c r="J36" s="149"/>
      <c r="K36" s="149"/>
      <c r="L36" s="149"/>
      <c r="M36" s="149"/>
      <c r="N36" s="149"/>
      <c r="O36" s="425"/>
    </row>
    <row r="37" spans="1:15">
      <c r="A37" t="s">
        <v>68</v>
      </c>
      <c r="B37" s="149"/>
      <c r="C37" s="149"/>
      <c r="D37" s="149"/>
      <c r="E37" s="149"/>
      <c r="F37" t="s">
        <v>69</v>
      </c>
      <c r="G37" s="149"/>
      <c r="H37" s="149"/>
      <c r="I37" s="149"/>
      <c r="J37" s="149"/>
      <c r="K37" s="149"/>
      <c r="L37" s="149"/>
      <c r="M37" s="149"/>
      <c r="N37" s="149"/>
      <c r="O37" s="425"/>
    </row>
    <row r="38" spans="1:15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425"/>
    </row>
    <row r="39" spans="1:15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425"/>
    </row>
    <row r="40" spans="1:15">
      <c r="A40" s="447"/>
      <c r="B40" s="448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425"/>
    </row>
    <row r="41" spans="1:15">
      <c r="A41" s="425"/>
      <c r="B41" s="425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</row>
    <row r="42" spans="1:15">
      <c r="A42" s="425"/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</row>
    <row r="43" spans="1:15">
      <c r="A43" s="425"/>
      <c r="B43" s="425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</row>
    <row r="44" spans="1:15">
      <c r="A44" s="425"/>
      <c r="B44" s="425"/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</row>
  </sheetData>
  <mergeCells count="9">
    <mergeCell ref="A5:N5"/>
    <mergeCell ref="A6:N6"/>
    <mergeCell ref="A8:A9"/>
    <mergeCell ref="B8:B9"/>
    <mergeCell ref="C8:D8"/>
    <mergeCell ref="E8:F8"/>
    <mergeCell ref="G8:H8"/>
    <mergeCell ref="I8:J8"/>
    <mergeCell ref="K8:N8"/>
  </mergeCells>
  <pageMargins left="0.78740157480314965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4"/>
  <sheetViews>
    <sheetView zoomScaleNormal="100" workbookViewId="0">
      <selection activeCell="AE5" sqref="AE5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559" t="s">
        <v>117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</row>
    <row r="2" spans="1:31" ht="14.25" customHeight="1" thickBot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</row>
    <row r="3" spans="1:31" ht="14.25" customHeight="1" thickBot="1">
      <c r="A3" s="533" t="s">
        <v>1</v>
      </c>
      <c r="B3" s="477"/>
      <c r="C3" s="478"/>
      <c r="D3" s="479"/>
      <c r="E3" s="477" t="s">
        <v>2</v>
      </c>
      <c r="F3" s="479"/>
      <c r="G3" s="478" t="s">
        <v>3</v>
      </c>
      <c r="H3" s="479"/>
      <c r="I3" s="562" t="s">
        <v>84</v>
      </c>
      <c r="J3" s="563"/>
      <c r="K3" s="564"/>
      <c r="L3" s="562" t="s">
        <v>14</v>
      </c>
      <c r="M3" s="563"/>
      <c r="N3" s="564"/>
      <c r="O3" s="562" t="s">
        <v>85</v>
      </c>
      <c r="P3" s="563"/>
      <c r="Q3" s="564"/>
      <c r="R3" s="562" t="s">
        <v>86</v>
      </c>
      <c r="S3" s="563"/>
      <c r="T3" s="564"/>
    </row>
    <row r="4" spans="1:31" ht="14.25" customHeight="1">
      <c r="A4" s="534"/>
      <c r="B4" s="480"/>
      <c r="C4" s="481"/>
      <c r="D4" s="482"/>
      <c r="E4" s="480"/>
      <c r="F4" s="482"/>
      <c r="G4" s="481"/>
      <c r="H4" s="482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556" t="s">
        <v>11</v>
      </c>
      <c r="W4" s="557"/>
      <c r="X4" s="556" t="s">
        <v>12</v>
      </c>
      <c r="Y4" s="557"/>
      <c r="Z4" s="556" t="s">
        <v>13</v>
      </c>
      <c r="AA4" s="557"/>
      <c r="AB4" s="556" t="s">
        <v>14</v>
      </c>
      <c r="AC4" s="557"/>
    </row>
    <row r="5" spans="1:31" ht="14.25" customHeight="1" thickBot="1">
      <c r="A5" s="534"/>
      <c r="B5" s="465"/>
      <c r="C5" s="466"/>
      <c r="D5" s="467"/>
      <c r="E5" s="465"/>
      <c r="F5" s="467"/>
      <c r="G5" s="466"/>
      <c r="H5" s="467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  <c r="AE5" s="19"/>
    </row>
    <row r="6" spans="1:31" ht="14.25" customHeight="1">
      <c r="A6" s="534"/>
      <c r="B6" s="533" t="s">
        <v>19</v>
      </c>
      <c r="C6" s="541" t="s">
        <v>20</v>
      </c>
      <c r="D6" s="51">
        <v>110</v>
      </c>
      <c r="E6" s="547">
        <v>7</v>
      </c>
      <c r="F6" s="548"/>
      <c r="G6" s="52" t="s">
        <v>21</v>
      </c>
      <c r="H6" s="265">
        <f>[2]АРЭС!$E$8</f>
        <v>2.5000000000000001E-2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</row>
    <row r="7" spans="1:31" ht="14.25" customHeight="1">
      <c r="A7" s="534"/>
      <c r="B7" s="534"/>
      <c r="C7" s="542"/>
      <c r="D7" s="20">
        <v>35</v>
      </c>
      <c r="E7" s="549"/>
      <c r="F7" s="550"/>
      <c r="G7" s="21" t="s">
        <v>25</v>
      </c>
      <c r="H7" s="22">
        <f>[2]АРЭС!$L$8</f>
        <v>0.16800000000000001</v>
      </c>
      <c r="I7" s="23"/>
      <c r="J7" s="145"/>
      <c r="K7" s="146"/>
      <c r="L7" s="147"/>
      <c r="M7" s="145"/>
      <c r="N7" s="148"/>
      <c r="O7" s="23"/>
      <c r="P7" s="145"/>
      <c r="Q7" s="146"/>
      <c r="R7" s="23"/>
      <c r="S7" s="148"/>
      <c r="T7" s="146"/>
      <c r="U7" s="18" t="s">
        <v>88</v>
      </c>
      <c r="V7" s="288">
        <f>IF(I7&gt;0,ROUND(I7*$I$56*$I$58*SQRT(3)/1000,2),J7)</f>
        <v>0</v>
      </c>
      <c r="W7" s="289">
        <f>IF(K7&gt;0,K7,ROUND(V7*$M$53,2))</f>
        <v>0</v>
      </c>
      <c r="X7" s="288">
        <f>IF(L7&gt;0,ROUND(L7*$L$56*$L$58*SQRT(3)/1000,2),M7)</f>
        <v>0</v>
      </c>
      <c r="Y7" s="289">
        <f>IF(N7&gt;0,N7,ROUND(X7*$M$53,2))</f>
        <v>0</v>
      </c>
      <c r="Z7" s="288">
        <f>IF(O7&gt;0,ROUND(O7*$O$56*$O$58*SQRT(3)/1000,2),P7)</f>
        <v>0</v>
      </c>
      <c r="AA7" s="289">
        <f>IF(Q7&gt;0,Q7,ROUND(Z7*$M$53,2))</f>
        <v>0</v>
      </c>
      <c r="AB7" s="288">
        <f>IF(R7&gt;0,ROUND(R7*$R$56*$R$58*SQRT(3)/1000,2),S7)</f>
        <v>0</v>
      </c>
      <c r="AC7" s="289">
        <f>IF(T7&gt;0,T7,ROUND(AB7*$M$53,2))</f>
        <v>0</v>
      </c>
    </row>
    <row r="8" spans="1:31" ht="14.25" customHeight="1" thickBot="1">
      <c r="A8" s="534"/>
      <c r="B8" s="534"/>
      <c r="C8" s="542"/>
      <c r="D8" s="30">
        <v>6</v>
      </c>
      <c r="E8" s="551"/>
      <c r="F8" s="552"/>
      <c r="G8" s="31"/>
      <c r="H8" s="32"/>
      <c r="I8" s="237"/>
      <c r="J8" s="233">
        <v>2.8420000000000001</v>
      </c>
      <c r="K8" s="290">
        <v>2.0670000000000002</v>
      </c>
      <c r="L8" s="235"/>
      <c r="M8" s="233">
        <v>2.8039999999999998</v>
      </c>
      <c r="N8" s="290">
        <v>2.0710000000000002</v>
      </c>
      <c r="O8" s="237"/>
      <c r="P8" s="233">
        <v>2.7530000000000001</v>
      </c>
      <c r="Q8" s="290">
        <v>2.0510000000000002</v>
      </c>
      <c r="R8" s="237"/>
      <c r="S8" s="293">
        <v>2.7629999999999999</v>
      </c>
      <c r="T8" s="236">
        <v>2.0259999999999998</v>
      </c>
      <c r="U8" t="s">
        <v>118</v>
      </c>
      <c r="V8" s="394">
        <f>IF(I8&gt;0,ROUND(I8*$I$57*$K$58*SQRT(3)/1000,3),J8)</f>
        <v>2.8420000000000001</v>
      </c>
      <c r="W8" s="395">
        <f>IF(K8&gt;0,K8,ROUND(V8*$F$53,3))</f>
        <v>2.0670000000000002</v>
      </c>
      <c r="X8" s="394">
        <f>IF(L8&gt;0,ROUND(L8*$L$57*$N$58*SQRT(3)/1000,3),M8)</f>
        <v>2.8039999999999998</v>
      </c>
      <c r="Y8" s="395">
        <f>IF(N8&gt;0,N8,ROUND(X8*$F$53,3))</f>
        <v>2.0710000000000002</v>
      </c>
      <c r="Z8" s="394">
        <f>IF(O8&gt;0,ROUND(O8*$O$57*$Q$58*SQRT(3)/1000,3),P8)</f>
        <v>2.7530000000000001</v>
      </c>
      <c r="AA8" s="395">
        <f>IF(Q8&gt;0,Q8,ROUND(Z8*$F$53,3))</f>
        <v>2.0510000000000002</v>
      </c>
      <c r="AB8" s="394">
        <f>IF(R8&gt;0,ROUND(R8*$R$57*$T$58*SQRT(3)/1000,3),S8)</f>
        <v>2.7629999999999999</v>
      </c>
      <c r="AC8" s="41">
        <f>IF(T8&gt;0,T8,ROUND(AB8*$F$53,3))</f>
        <v>2.0259999999999998</v>
      </c>
    </row>
    <row r="9" spans="1:31" ht="14.25" customHeight="1" thickBot="1">
      <c r="A9" s="534"/>
      <c r="B9" s="534"/>
      <c r="C9" s="543"/>
      <c r="D9" s="42" t="s">
        <v>26</v>
      </c>
      <c r="E9" s="553"/>
      <c r="F9" s="554"/>
      <c r="G9" s="554"/>
      <c r="H9" s="555"/>
      <c r="I9" s="243"/>
      <c r="J9" s="355"/>
      <c r="K9" s="245"/>
      <c r="L9" s="246"/>
      <c r="M9" s="355"/>
      <c r="N9" s="247"/>
      <c r="O9" s="248"/>
      <c r="P9" s="355"/>
      <c r="Q9" s="245"/>
      <c r="R9" s="248"/>
      <c r="S9" s="358"/>
      <c r="T9" s="244"/>
      <c r="V9" s="50"/>
      <c r="W9" s="50"/>
      <c r="X9" s="50"/>
      <c r="Y9" s="50"/>
      <c r="Z9" s="50"/>
      <c r="AA9" s="50"/>
      <c r="AB9" s="50"/>
      <c r="AC9" s="50"/>
    </row>
    <row r="10" spans="1:31" ht="14.25" customHeight="1">
      <c r="A10" s="534"/>
      <c r="B10" s="534"/>
      <c r="C10" s="541" t="s">
        <v>90</v>
      </c>
      <c r="D10" s="51">
        <v>110</v>
      </c>
      <c r="E10" s="547">
        <v>7</v>
      </c>
      <c r="F10" s="548"/>
      <c r="G10" s="52" t="s">
        <v>21</v>
      </c>
      <c r="H10" s="265">
        <f>[2]АРЭС!$E$9</f>
        <v>2.5000000000000001E-2</v>
      </c>
      <c r="I10" s="13"/>
      <c r="J10" s="396"/>
      <c r="K10" s="373"/>
      <c r="L10" s="374"/>
      <c r="M10" s="396"/>
      <c r="N10" s="375"/>
      <c r="O10" s="376"/>
      <c r="P10" s="396"/>
      <c r="Q10" s="373"/>
      <c r="R10" s="376"/>
      <c r="S10" s="399"/>
      <c r="T10" s="372"/>
    </row>
    <row r="11" spans="1:31" ht="14.25" customHeight="1">
      <c r="A11" s="534"/>
      <c r="B11" s="534"/>
      <c r="C11" s="542"/>
      <c r="D11" s="20">
        <v>35</v>
      </c>
      <c r="E11" s="549"/>
      <c r="F11" s="550"/>
      <c r="G11" s="21" t="s">
        <v>25</v>
      </c>
      <c r="H11" s="22">
        <f>[2]АРЭС!$L$9</f>
        <v>0.16800000000000001</v>
      </c>
      <c r="I11" s="23"/>
      <c r="J11" s="401"/>
      <c r="K11" s="402"/>
      <c r="L11" s="141"/>
      <c r="M11" s="401"/>
      <c r="N11" s="142"/>
      <c r="O11" s="143"/>
      <c r="P11" s="401"/>
      <c r="Q11" s="140"/>
      <c r="R11" s="143"/>
      <c r="S11" s="404"/>
      <c r="T11" s="139"/>
      <c r="U11" s="18" t="s">
        <v>88</v>
      </c>
      <c r="V11" s="288">
        <f>IF(I11&gt;0,ROUND(I11*$K$56*$I$59*SQRT(3)/1000,2),J11)</f>
        <v>0</v>
      </c>
      <c r="W11" s="289">
        <f>IF(K11&gt;0,K11,ROUND(V11*$M$54,2))</f>
        <v>0</v>
      </c>
      <c r="X11" s="288">
        <f>IF(L11&gt;0,ROUND(L11*$N$56*$L$59*SQRT(3)/1000,2),M11)</f>
        <v>0</v>
      </c>
      <c r="Y11" s="289">
        <f>IF(N11&gt;0,N11,ROUND(X11*$M$54,2))</f>
        <v>0</v>
      </c>
      <c r="Z11" s="288">
        <f>IF(O11&gt;0,ROUND(O11*$Q$56*$O$59*SQRT(3)/1000,2),P11)</f>
        <v>0</v>
      </c>
      <c r="AA11" s="289">
        <f>IF(Q11&gt;0,Q11,ROUND(Z11*$M$54,2))</f>
        <v>0</v>
      </c>
      <c r="AB11" s="288">
        <f>IF(R11&gt;0,ROUND(R11*$T$56*$R$59*SQRT(3)/1000,2),S11)</f>
        <v>0</v>
      </c>
      <c r="AC11" s="289">
        <f>IF(T11&gt;0,T11,ROUND(AB11*$M$54,2))</f>
        <v>0</v>
      </c>
    </row>
    <row r="12" spans="1:31" ht="14.25" customHeight="1" thickBot="1">
      <c r="A12" s="534"/>
      <c r="B12" s="534"/>
      <c r="C12" s="542"/>
      <c r="D12" s="30">
        <v>6</v>
      </c>
      <c r="E12" s="551"/>
      <c r="F12" s="552"/>
      <c r="G12" s="31"/>
      <c r="H12" s="32"/>
      <c r="I12" s="237"/>
      <c r="J12" s="233">
        <v>2.7029999999999998</v>
      </c>
      <c r="K12" s="290">
        <v>2.222</v>
      </c>
      <c r="L12" s="235"/>
      <c r="M12" s="233">
        <v>2.73</v>
      </c>
      <c r="N12" s="290">
        <v>2.242</v>
      </c>
      <c r="O12" s="237"/>
      <c r="P12" s="233">
        <v>2.6640000000000001</v>
      </c>
      <c r="Q12" s="290">
        <v>2.2000000000000002</v>
      </c>
      <c r="R12" s="237"/>
      <c r="S12" s="293">
        <v>2.6080000000000001</v>
      </c>
      <c r="T12" s="233">
        <v>2.117</v>
      </c>
      <c r="U12" t="s">
        <v>118</v>
      </c>
      <c r="V12" s="394">
        <f>IF(I12&gt;0,ROUND(I12*$K$57*$K$59*SQRT(3)/1000,3),J12)</f>
        <v>2.7029999999999998</v>
      </c>
      <c r="W12" s="395">
        <f>IF(K12&gt;0,K12,ROUND(V12*$F$54,3))</f>
        <v>2.222</v>
      </c>
      <c r="X12" s="394">
        <f>IF(L12&gt;0,ROUND(L12*$N$57*$N$59*SQRT(3)/1000,3),M12)</f>
        <v>2.73</v>
      </c>
      <c r="Y12" s="395">
        <f>IF(N12&gt;0,N12,ROUND(X12*$F$54,3))</f>
        <v>2.242</v>
      </c>
      <c r="Z12" s="394">
        <f>IF(O12&gt;0,ROUND(O12*$Q$57*$Q$59*SQRT(3)/1000,3),P12)</f>
        <v>2.6640000000000001</v>
      </c>
      <c r="AA12" s="395">
        <f>IF(Q12&gt;0,Q12,ROUND(Z12*$F$54,3))</f>
        <v>2.2000000000000002</v>
      </c>
      <c r="AB12" s="394">
        <f>IF(R12&gt;0,ROUND(R12*$T$57*$T$59*SQRT(3)/1000,3),S12)</f>
        <v>2.6080000000000001</v>
      </c>
      <c r="AC12" s="395">
        <f>IF(T12&gt;0,T12,ROUND(AB12*$F$54,3))</f>
        <v>2.117</v>
      </c>
    </row>
    <row r="13" spans="1:31" ht="14.25" customHeight="1" thickBot="1">
      <c r="A13" s="534"/>
      <c r="B13" s="534"/>
      <c r="C13" s="543"/>
      <c r="D13" s="42" t="s">
        <v>26</v>
      </c>
      <c r="E13" s="553"/>
      <c r="F13" s="554"/>
      <c r="G13" s="554"/>
      <c r="H13" s="555"/>
      <c r="I13" s="243"/>
      <c r="J13" s="239"/>
      <c r="K13" s="240"/>
      <c r="L13" s="241"/>
      <c r="M13" s="294"/>
      <c r="N13" s="242"/>
      <c r="O13" s="243"/>
      <c r="P13" s="294"/>
      <c r="Q13" s="240"/>
      <c r="R13" s="243"/>
      <c r="S13" s="297"/>
      <c r="T13" s="239"/>
    </row>
    <row r="14" spans="1:31" ht="14.25" customHeight="1">
      <c r="A14" s="534"/>
      <c r="B14" s="534"/>
      <c r="C14" s="541" t="s">
        <v>28</v>
      </c>
      <c r="D14" s="51"/>
      <c r="E14" s="535"/>
      <c r="F14" s="538"/>
      <c r="G14" s="406" t="s">
        <v>21</v>
      </c>
      <c r="H14" s="169"/>
      <c r="I14" s="165"/>
      <c r="J14" s="166"/>
      <c r="K14" s="169"/>
      <c r="L14" s="383"/>
      <c r="M14" s="306"/>
      <c r="N14" s="170"/>
      <c r="O14" s="165"/>
      <c r="P14" s="306"/>
      <c r="Q14" s="169"/>
      <c r="R14" s="165"/>
      <c r="S14" s="309"/>
      <c r="T14" s="166"/>
    </row>
    <row r="15" spans="1:31" ht="14.25" customHeight="1">
      <c r="A15" s="534"/>
      <c r="B15" s="534"/>
      <c r="C15" s="542"/>
      <c r="D15" s="20"/>
      <c r="E15" s="518"/>
      <c r="F15" s="519"/>
      <c r="G15" s="407" t="s">
        <v>25</v>
      </c>
      <c r="H15" s="184"/>
      <c r="I15" s="283"/>
      <c r="J15" s="151"/>
      <c r="K15" s="184"/>
      <c r="L15" s="150"/>
      <c r="M15" s="311"/>
      <c r="N15" s="152"/>
      <c r="O15" s="283"/>
      <c r="P15" s="311"/>
      <c r="Q15" s="184"/>
      <c r="R15" s="283"/>
      <c r="S15" s="314"/>
      <c r="T15" s="151"/>
    </row>
    <row r="16" spans="1:31" ht="14.25" customHeight="1" thickBot="1">
      <c r="A16" s="534"/>
      <c r="B16" s="534"/>
      <c r="C16" s="542"/>
      <c r="D16" s="30"/>
      <c r="E16" s="526"/>
      <c r="F16" s="528"/>
      <c r="G16" s="60"/>
      <c r="H16" s="61"/>
      <c r="I16" s="284"/>
      <c r="J16" s="344"/>
      <c r="K16" s="377"/>
      <c r="L16" s="343"/>
      <c r="M16" s="316"/>
      <c r="N16" s="378"/>
      <c r="O16" s="284"/>
      <c r="P16" s="316"/>
      <c r="Q16" s="377"/>
      <c r="R16" s="284"/>
      <c r="S16" s="322"/>
      <c r="T16" s="344"/>
    </row>
    <row r="17" spans="1:20" ht="14.25" customHeight="1" thickBot="1">
      <c r="A17" s="534"/>
      <c r="B17" s="534"/>
      <c r="C17" s="543"/>
      <c r="D17" s="42" t="s">
        <v>26</v>
      </c>
      <c r="E17" s="471"/>
      <c r="F17" s="472"/>
      <c r="G17" s="472"/>
      <c r="H17" s="473"/>
      <c r="I17" s="285"/>
      <c r="J17" s="379"/>
      <c r="K17" s="380"/>
      <c r="L17" s="381"/>
      <c r="M17" s="323"/>
      <c r="N17" s="382"/>
      <c r="O17" s="285"/>
      <c r="P17" s="323"/>
      <c r="Q17" s="380"/>
      <c r="R17" s="285"/>
      <c r="S17" s="326"/>
      <c r="T17" s="379"/>
    </row>
    <row r="18" spans="1:20" ht="14.25" customHeight="1">
      <c r="A18" s="534"/>
      <c r="B18" s="534"/>
      <c r="C18" s="541" t="s">
        <v>28</v>
      </c>
      <c r="D18" s="51"/>
      <c r="E18" s="535"/>
      <c r="F18" s="538"/>
      <c r="G18" s="406" t="s">
        <v>21</v>
      </c>
      <c r="H18" s="169"/>
      <c r="I18" s="165"/>
      <c r="J18" s="166"/>
      <c r="K18" s="169"/>
      <c r="L18" s="383"/>
      <c r="M18" s="306"/>
      <c r="N18" s="170"/>
      <c r="O18" s="165"/>
      <c r="P18" s="306"/>
      <c r="Q18" s="169"/>
      <c r="R18" s="165"/>
      <c r="S18" s="309"/>
      <c r="T18" s="166"/>
    </row>
    <row r="19" spans="1:20" ht="14.25" customHeight="1">
      <c r="A19" s="534"/>
      <c r="B19" s="534"/>
      <c r="C19" s="542"/>
      <c r="D19" s="20"/>
      <c r="E19" s="518"/>
      <c r="F19" s="519"/>
      <c r="G19" s="407" t="s">
        <v>25</v>
      </c>
      <c r="H19" s="184"/>
      <c r="I19" s="283"/>
      <c r="J19" s="151"/>
      <c r="K19" s="184"/>
      <c r="L19" s="150"/>
      <c r="M19" s="311"/>
      <c r="N19" s="152"/>
      <c r="O19" s="283"/>
      <c r="P19" s="311"/>
      <c r="Q19" s="184"/>
      <c r="R19" s="283"/>
      <c r="S19" s="314"/>
      <c r="T19" s="151"/>
    </row>
    <row r="20" spans="1:20" ht="14.25" customHeight="1" thickBot="1">
      <c r="A20" s="534"/>
      <c r="B20" s="534"/>
      <c r="C20" s="542"/>
      <c r="D20" s="30"/>
      <c r="E20" s="526"/>
      <c r="F20" s="528"/>
      <c r="G20" s="60"/>
      <c r="H20" s="61"/>
      <c r="I20" s="284"/>
      <c r="J20" s="344"/>
      <c r="K20" s="377"/>
      <c r="L20" s="343"/>
      <c r="M20" s="316"/>
      <c r="N20" s="378"/>
      <c r="O20" s="284"/>
      <c r="P20" s="316"/>
      <c r="Q20" s="377"/>
      <c r="R20" s="284"/>
      <c r="S20" s="322"/>
      <c r="T20" s="344"/>
    </row>
    <row r="21" spans="1:20" ht="14.25" customHeight="1" thickBot="1">
      <c r="A21" s="534"/>
      <c r="B21" s="534"/>
      <c r="C21" s="543"/>
      <c r="D21" s="42" t="s">
        <v>26</v>
      </c>
      <c r="E21" s="471"/>
      <c r="F21" s="472"/>
      <c r="G21" s="472"/>
      <c r="H21" s="473"/>
      <c r="I21" s="285"/>
      <c r="J21" s="379"/>
      <c r="K21" s="380"/>
      <c r="L21" s="381"/>
      <c r="M21" s="323"/>
      <c r="N21" s="382"/>
      <c r="O21" s="285"/>
      <c r="P21" s="323"/>
      <c r="Q21" s="380"/>
      <c r="R21" s="285"/>
      <c r="S21" s="326"/>
      <c r="T21" s="379"/>
    </row>
    <row r="22" spans="1:20" ht="14.25" customHeight="1">
      <c r="A22" s="534"/>
      <c r="B22" s="534"/>
      <c r="C22" s="544" t="s">
        <v>29</v>
      </c>
      <c r="D22" s="96" t="s">
        <v>30</v>
      </c>
      <c r="E22" s="97"/>
      <c r="F22" s="66"/>
      <c r="G22" s="98"/>
      <c r="H22" s="66"/>
      <c r="I22" s="165"/>
      <c r="J22" s="166"/>
      <c r="K22" s="169"/>
      <c r="L22" s="383"/>
      <c r="M22" s="306"/>
      <c r="N22" s="170"/>
      <c r="O22" s="165"/>
      <c r="P22" s="306"/>
      <c r="Q22" s="169"/>
      <c r="R22" s="165"/>
      <c r="S22" s="309"/>
      <c r="T22" s="166"/>
    </row>
    <row r="23" spans="1:20" ht="14.25" customHeight="1">
      <c r="A23" s="534"/>
      <c r="B23" s="534"/>
      <c r="C23" s="545"/>
      <c r="D23" s="104" t="s">
        <v>31</v>
      </c>
      <c r="E23" s="105"/>
      <c r="F23" s="74"/>
      <c r="G23" s="106"/>
      <c r="H23" s="74"/>
      <c r="I23" s="286"/>
      <c r="J23" s="176"/>
      <c r="K23" s="178"/>
      <c r="L23" s="384"/>
      <c r="M23" s="328"/>
      <c r="N23" s="337"/>
      <c r="O23" s="286"/>
      <c r="P23" s="328"/>
      <c r="Q23" s="178"/>
      <c r="R23" s="286"/>
      <c r="S23" s="331"/>
      <c r="T23" s="176"/>
    </row>
    <row r="24" spans="1:20" ht="14.25" customHeight="1" thickBot="1">
      <c r="A24" s="534"/>
      <c r="B24" s="558"/>
      <c r="C24" s="546"/>
      <c r="D24" s="112" t="s">
        <v>32</v>
      </c>
      <c r="E24" s="113"/>
      <c r="F24" s="61"/>
      <c r="G24" s="60"/>
      <c r="H24" s="61"/>
      <c r="I24" s="122"/>
      <c r="J24" s="267">
        <f>J8+J12</f>
        <v>5.5449999999999999</v>
      </c>
      <c r="K24" s="267">
        <f>K8+K12</f>
        <v>4.2889999999999997</v>
      </c>
      <c r="L24" s="268"/>
      <c r="M24" s="267">
        <f>M8+M12</f>
        <v>5.5339999999999998</v>
      </c>
      <c r="N24" s="267">
        <f>N8+N12</f>
        <v>4.3130000000000006</v>
      </c>
      <c r="O24" s="122"/>
      <c r="P24" s="267">
        <f>P8+P12</f>
        <v>5.4169999999999998</v>
      </c>
      <c r="Q24" s="267">
        <f>Q8+Q12</f>
        <v>4.2510000000000003</v>
      </c>
      <c r="R24" s="122"/>
      <c r="S24" s="335">
        <f>S8+S12</f>
        <v>5.3710000000000004</v>
      </c>
      <c r="T24" s="267">
        <f>T8+T12</f>
        <v>4.1429999999999998</v>
      </c>
    </row>
    <row r="25" spans="1:20" ht="14.25" customHeight="1">
      <c r="A25" s="534"/>
      <c r="B25" s="533" t="s">
        <v>33</v>
      </c>
      <c r="C25" s="477" t="s">
        <v>34</v>
      </c>
      <c r="D25" s="479"/>
      <c r="E25" s="535" t="s">
        <v>35</v>
      </c>
      <c r="F25" s="536"/>
      <c r="G25" s="537" t="s">
        <v>36</v>
      </c>
      <c r="H25" s="538"/>
      <c r="I25" s="2" t="s">
        <v>8</v>
      </c>
      <c r="J25" s="3" t="s">
        <v>9</v>
      </c>
      <c r="K25" s="4" t="s">
        <v>10</v>
      </c>
      <c r="L25" s="2" t="s">
        <v>8</v>
      </c>
      <c r="M25" s="3" t="s">
        <v>9</v>
      </c>
      <c r="N25" s="4" t="s">
        <v>10</v>
      </c>
      <c r="O25" s="2" t="s">
        <v>8</v>
      </c>
      <c r="P25" s="3" t="s">
        <v>9</v>
      </c>
      <c r="Q25" s="4" t="s">
        <v>10</v>
      </c>
      <c r="R25" s="2" t="s">
        <v>8</v>
      </c>
      <c r="S25" s="3" t="s">
        <v>9</v>
      </c>
      <c r="T25" s="4" t="s">
        <v>10</v>
      </c>
    </row>
    <row r="26" spans="1:20" ht="14.25" customHeight="1" thickBot="1">
      <c r="A26" s="534"/>
      <c r="B26" s="534"/>
      <c r="C26" s="465"/>
      <c r="D26" s="467"/>
      <c r="E26" s="122" t="s">
        <v>37</v>
      </c>
      <c r="F26" s="123" t="s">
        <v>38</v>
      </c>
      <c r="G26" s="123" t="s">
        <v>37</v>
      </c>
      <c r="H26" s="124" t="s">
        <v>38</v>
      </c>
      <c r="I26" s="5" t="s">
        <v>15</v>
      </c>
      <c r="J26" s="6" t="s">
        <v>16</v>
      </c>
      <c r="K26" s="7" t="s">
        <v>17</v>
      </c>
      <c r="L26" s="5" t="s">
        <v>15</v>
      </c>
      <c r="M26" s="6" t="s">
        <v>16</v>
      </c>
      <c r="N26" s="7" t="s">
        <v>17</v>
      </c>
      <c r="O26" s="5" t="s">
        <v>15</v>
      </c>
      <c r="P26" s="6" t="s">
        <v>16</v>
      </c>
      <c r="Q26" s="7" t="s">
        <v>17</v>
      </c>
      <c r="R26" s="5" t="s">
        <v>15</v>
      </c>
      <c r="S26" s="6" t="s">
        <v>16</v>
      </c>
      <c r="T26" s="7" t="s">
        <v>17</v>
      </c>
    </row>
    <row r="27" spans="1:20" ht="14.25" customHeight="1">
      <c r="A27" s="534"/>
      <c r="B27" s="534"/>
      <c r="C27" s="539" t="s">
        <v>119</v>
      </c>
      <c r="D27" s="540"/>
      <c r="E27" s="128">
        <v>48.7</v>
      </c>
      <c r="F27" s="129">
        <v>65</v>
      </c>
      <c r="G27" s="129"/>
      <c r="H27" s="130"/>
      <c r="I27" s="338"/>
      <c r="J27" s="339">
        <v>7.0000000000000007E-2</v>
      </c>
      <c r="K27" s="340">
        <v>7.9000000000000001E-2</v>
      </c>
      <c r="L27" s="341"/>
      <c r="M27" s="339">
        <v>7.0000000000000007E-2</v>
      </c>
      <c r="N27" s="342">
        <v>7.9000000000000001E-2</v>
      </c>
      <c r="O27" s="338"/>
      <c r="P27" s="339">
        <v>7.0000000000000007E-2</v>
      </c>
      <c r="Q27" s="340">
        <v>7.9000000000000001E-2</v>
      </c>
      <c r="R27" s="338"/>
      <c r="S27" s="342">
        <v>7.0000000000000007E-2</v>
      </c>
      <c r="T27" s="340">
        <v>0.08</v>
      </c>
    </row>
    <row r="28" spans="1:20" ht="14.25" customHeight="1">
      <c r="A28" s="534"/>
      <c r="B28" s="534"/>
      <c r="C28" s="529" t="s">
        <v>120</v>
      </c>
      <c r="D28" s="530"/>
      <c r="E28" s="136"/>
      <c r="F28" s="137"/>
      <c r="G28" s="137"/>
      <c r="H28" s="138"/>
      <c r="I28" s="23"/>
      <c r="J28" s="301">
        <v>0.54399999999999982</v>
      </c>
      <c r="K28" s="301">
        <v>0.12700000000000017</v>
      </c>
      <c r="L28" s="301"/>
      <c r="M28" s="301">
        <v>0.48899999999999993</v>
      </c>
      <c r="N28" s="301">
        <v>0.12500000000000017</v>
      </c>
      <c r="O28" s="301"/>
      <c r="P28" s="301">
        <v>0.46999999999999981</v>
      </c>
      <c r="Q28" s="301">
        <v>0.11899999999999995</v>
      </c>
      <c r="R28" s="301"/>
      <c r="S28" s="301">
        <v>0.48899999999999993</v>
      </c>
      <c r="T28" s="301">
        <v>0.12299999999999985</v>
      </c>
    </row>
    <row r="29" spans="1:20" ht="14.25" customHeight="1">
      <c r="A29" s="534"/>
      <c r="B29" s="534"/>
      <c r="C29" s="529" t="s">
        <v>121</v>
      </c>
      <c r="D29" s="530"/>
      <c r="E29" s="136">
        <v>48.7</v>
      </c>
      <c r="F29" s="137">
        <v>65</v>
      </c>
      <c r="G29" s="137"/>
      <c r="H29" s="138"/>
      <c r="I29" s="23"/>
      <c r="J29" s="145">
        <v>8.3000000000000004E-2</v>
      </c>
      <c r="K29" s="146">
        <v>3.3000000000000002E-2</v>
      </c>
      <c r="L29" s="147"/>
      <c r="M29" s="145">
        <v>8.8999999999999996E-2</v>
      </c>
      <c r="N29" s="148">
        <v>3.4000000000000002E-2</v>
      </c>
      <c r="O29" s="23"/>
      <c r="P29" s="145">
        <v>8.6999999999999994E-2</v>
      </c>
      <c r="Q29" s="146">
        <v>3.5999999999999997E-2</v>
      </c>
      <c r="R29" s="23"/>
      <c r="S29" s="148">
        <v>7.2999999999999995E-2</v>
      </c>
      <c r="T29" s="146">
        <v>3.5999999999999997E-2</v>
      </c>
    </row>
    <row r="30" spans="1:20" ht="14.25" customHeight="1">
      <c r="A30" s="534"/>
      <c r="B30" s="534"/>
      <c r="C30" s="529" t="s">
        <v>122</v>
      </c>
      <c r="D30" s="530"/>
      <c r="E30" s="136"/>
      <c r="F30" s="137"/>
      <c r="G30" s="137"/>
      <c r="H30" s="138"/>
      <c r="I30" s="23"/>
      <c r="J30" s="145">
        <v>7.0999999999999994E-2</v>
      </c>
      <c r="K30" s="146">
        <v>2.4E-2</v>
      </c>
      <c r="L30" s="147"/>
      <c r="M30" s="145">
        <v>7.0000000000000007E-2</v>
      </c>
      <c r="N30" s="148">
        <v>2.3E-2</v>
      </c>
      <c r="O30" s="23"/>
      <c r="P30" s="145">
        <v>7.1999999999999995E-2</v>
      </c>
      <c r="Q30" s="146">
        <v>2.4E-2</v>
      </c>
      <c r="R30" s="23"/>
      <c r="S30" s="148">
        <v>7.0000000000000007E-2</v>
      </c>
      <c r="T30" s="146">
        <v>2.4E-2</v>
      </c>
    </row>
    <row r="31" spans="1:20" ht="14.25" customHeight="1">
      <c r="A31" s="534"/>
      <c r="B31" s="534"/>
      <c r="C31" s="529" t="s">
        <v>123</v>
      </c>
      <c r="D31" s="530"/>
      <c r="E31" s="136"/>
      <c r="F31" s="137"/>
      <c r="G31" s="137"/>
      <c r="H31" s="138"/>
      <c r="I31" s="23"/>
      <c r="J31" s="145">
        <v>4.9000000000000002E-2</v>
      </c>
      <c r="K31" s="146">
        <v>2.8000000000000001E-2</v>
      </c>
      <c r="L31" s="147"/>
      <c r="M31" s="145">
        <v>5.1999999999999998E-2</v>
      </c>
      <c r="N31" s="148">
        <v>2.8000000000000001E-2</v>
      </c>
      <c r="O31" s="23"/>
      <c r="P31" s="145">
        <v>4.7E-2</v>
      </c>
      <c r="Q31" s="146">
        <v>2.8000000000000001E-2</v>
      </c>
      <c r="R31" s="23"/>
      <c r="S31" s="148">
        <v>4.7E-2</v>
      </c>
      <c r="T31" s="146">
        <v>2.7E-2</v>
      </c>
    </row>
    <row r="32" spans="1:20" ht="14.25" customHeight="1">
      <c r="A32" s="534"/>
      <c r="B32" s="534"/>
      <c r="C32" s="529" t="s">
        <v>124</v>
      </c>
      <c r="D32" s="530"/>
      <c r="E32" s="136"/>
      <c r="F32" s="137"/>
      <c r="G32" s="137"/>
      <c r="H32" s="138"/>
      <c r="I32" s="23"/>
      <c r="J32" s="145">
        <v>1.4E-2</v>
      </c>
      <c r="K32" s="146">
        <v>2E-3</v>
      </c>
      <c r="L32" s="147"/>
      <c r="M32" s="145">
        <v>1.2999999999999999E-2</v>
      </c>
      <c r="N32" s="146">
        <v>2E-3</v>
      </c>
      <c r="O32" s="23"/>
      <c r="P32" s="145">
        <v>1.2999999999999999E-2</v>
      </c>
      <c r="Q32" s="146">
        <v>2E-3</v>
      </c>
      <c r="R32" s="23"/>
      <c r="S32" s="148">
        <v>1.2999999999999999E-2</v>
      </c>
      <c r="T32" s="146">
        <v>2E-3</v>
      </c>
    </row>
    <row r="33" spans="1:21" ht="14.25" customHeight="1">
      <c r="A33" s="534"/>
      <c r="B33" s="534"/>
      <c r="C33" s="529" t="s">
        <v>125</v>
      </c>
      <c r="D33" s="530"/>
      <c r="E33" s="136"/>
      <c r="F33" s="137"/>
      <c r="G33" s="137"/>
      <c r="H33" s="138"/>
      <c r="I33" s="23"/>
      <c r="J33" s="145">
        <v>0.56799999999999995</v>
      </c>
      <c r="K33" s="146">
        <v>0.40100000000000002</v>
      </c>
      <c r="L33" s="147"/>
      <c r="M33" s="145">
        <v>0.56699999999999995</v>
      </c>
      <c r="N33" s="148">
        <v>0.4</v>
      </c>
      <c r="O33" s="23"/>
      <c r="P33" s="145">
        <v>0.55600000000000005</v>
      </c>
      <c r="Q33" s="146">
        <v>0.39700000000000002</v>
      </c>
      <c r="R33" s="23"/>
      <c r="S33" s="148">
        <v>0.55600000000000005</v>
      </c>
      <c r="T33" s="146">
        <v>0.40300000000000002</v>
      </c>
    </row>
    <row r="34" spans="1:21" ht="14.25" customHeight="1">
      <c r="A34" s="534"/>
      <c r="B34" s="534"/>
      <c r="C34" s="529" t="s">
        <v>126</v>
      </c>
      <c r="D34" s="530"/>
      <c r="E34" s="136">
        <v>48.7</v>
      </c>
      <c r="F34" s="137">
        <v>65</v>
      </c>
      <c r="G34" s="137"/>
      <c r="H34" s="138"/>
      <c r="I34" s="23"/>
      <c r="J34" s="145">
        <v>1.4430000000000001</v>
      </c>
      <c r="K34" s="146">
        <v>1.373</v>
      </c>
      <c r="L34" s="147"/>
      <c r="M34" s="145">
        <v>1.454</v>
      </c>
      <c r="N34" s="148">
        <v>1.38</v>
      </c>
      <c r="O34" s="23"/>
      <c r="P34" s="145">
        <v>1.4379999999999999</v>
      </c>
      <c r="Q34" s="146">
        <v>1.3660000000000001</v>
      </c>
      <c r="R34" s="23"/>
      <c r="S34" s="148">
        <v>1.4450000000000001</v>
      </c>
      <c r="T34" s="146">
        <v>1.331</v>
      </c>
    </row>
    <row r="35" spans="1:21" ht="14.25" customHeight="1">
      <c r="A35" s="534"/>
      <c r="B35" s="534"/>
      <c r="C35" s="529" t="s">
        <v>127</v>
      </c>
      <c r="D35" s="530"/>
      <c r="E35" s="136">
        <v>48.7</v>
      </c>
      <c r="F35" s="137">
        <v>65</v>
      </c>
      <c r="G35" s="137"/>
      <c r="H35" s="138"/>
      <c r="I35" s="23"/>
      <c r="J35" s="145">
        <v>0.251</v>
      </c>
      <c r="K35" s="146">
        <v>0.13900000000000001</v>
      </c>
      <c r="L35" s="147"/>
      <c r="M35" s="145">
        <v>0.247</v>
      </c>
      <c r="N35" s="148">
        <v>0.13700000000000001</v>
      </c>
      <c r="O35" s="23"/>
      <c r="P35" s="145">
        <v>0.247</v>
      </c>
      <c r="Q35" s="146">
        <v>0.13700000000000001</v>
      </c>
      <c r="R35" s="23"/>
      <c r="S35" s="148">
        <v>0.247</v>
      </c>
      <c r="T35" s="146">
        <v>0.13800000000000001</v>
      </c>
    </row>
    <row r="36" spans="1:21" ht="14.25" customHeight="1">
      <c r="A36" s="534"/>
      <c r="B36" s="534"/>
      <c r="C36" s="529" t="s">
        <v>128</v>
      </c>
      <c r="D36" s="530"/>
      <c r="E36" s="136"/>
      <c r="F36" s="137"/>
      <c r="G36" s="137"/>
      <c r="H36" s="138"/>
      <c r="I36" s="23"/>
      <c r="J36" s="145">
        <v>0.17799999999999999</v>
      </c>
      <c r="K36" s="146">
        <v>0.155</v>
      </c>
      <c r="L36" s="147"/>
      <c r="M36" s="145">
        <v>0.17799999999999999</v>
      </c>
      <c r="N36" s="148">
        <v>0.154</v>
      </c>
      <c r="O36" s="23"/>
      <c r="P36" s="145">
        <v>0.17799999999999999</v>
      </c>
      <c r="Q36" s="146">
        <v>0.154</v>
      </c>
      <c r="R36" s="23"/>
      <c r="S36" s="148">
        <v>0.17799999999999999</v>
      </c>
      <c r="T36" s="146">
        <v>0.156</v>
      </c>
    </row>
    <row r="37" spans="1:21" ht="14.25" customHeight="1">
      <c r="A37" s="534"/>
      <c r="B37" s="534"/>
      <c r="C37" s="529" t="s">
        <v>129</v>
      </c>
      <c r="D37" s="530"/>
      <c r="E37" s="136"/>
      <c r="F37" s="137"/>
      <c r="G37" s="137"/>
      <c r="H37" s="138"/>
      <c r="I37" s="23"/>
      <c r="J37" s="301">
        <v>0.14499999999999974</v>
      </c>
      <c r="K37" s="301">
        <v>0.10199999999999979</v>
      </c>
      <c r="L37" s="301"/>
      <c r="M37" s="301">
        <v>0.13899999999999996</v>
      </c>
      <c r="N37" s="301">
        <v>9.8000000000000115E-2</v>
      </c>
      <c r="O37" s="301"/>
      <c r="P37" s="301">
        <v>0.14300000000000018</v>
      </c>
      <c r="Q37" s="301">
        <v>0.10200000000000023</v>
      </c>
      <c r="R37" s="301"/>
      <c r="S37" s="301">
        <v>0.13700000000000018</v>
      </c>
      <c r="T37" s="301">
        <v>9.9999999999999895E-2</v>
      </c>
    </row>
    <row r="38" spans="1:21" ht="14.25" customHeight="1">
      <c r="A38" s="534"/>
      <c r="B38" s="534"/>
      <c r="C38" s="529" t="s">
        <v>130</v>
      </c>
      <c r="D38" s="530"/>
      <c r="E38" s="136">
        <v>48.7</v>
      </c>
      <c r="F38" s="137">
        <v>65</v>
      </c>
      <c r="G38" s="137"/>
      <c r="H38" s="138"/>
      <c r="I38" s="23"/>
      <c r="J38" s="145">
        <v>0.188</v>
      </c>
      <c r="K38" s="146">
        <v>0.152</v>
      </c>
      <c r="L38" s="147"/>
      <c r="M38" s="145">
        <v>0.22900000000000001</v>
      </c>
      <c r="N38" s="148">
        <v>0.19900000000000001</v>
      </c>
      <c r="O38" s="23"/>
      <c r="P38" s="145">
        <v>0.16500000000000001</v>
      </c>
      <c r="Q38" s="146">
        <v>0.15</v>
      </c>
      <c r="R38" s="23"/>
      <c r="S38" s="148">
        <v>0.125</v>
      </c>
      <c r="T38" s="146">
        <v>8.4000000000000005E-2</v>
      </c>
    </row>
    <row r="39" spans="1:21" ht="14.25" customHeight="1">
      <c r="A39" s="534"/>
      <c r="B39" s="534"/>
      <c r="C39" s="529" t="s">
        <v>131</v>
      </c>
      <c r="D39" s="530"/>
      <c r="E39" s="136">
        <v>48.7</v>
      </c>
      <c r="F39" s="137">
        <v>65</v>
      </c>
      <c r="G39" s="137"/>
      <c r="H39" s="138"/>
      <c r="I39" s="23"/>
      <c r="J39" s="145">
        <v>1.825</v>
      </c>
      <c r="K39" s="146">
        <v>1.546</v>
      </c>
      <c r="L39" s="147"/>
      <c r="M39" s="145">
        <v>1.821</v>
      </c>
      <c r="N39" s="148">
        <v>1.526</v>
      </c>
      <c r="O39" s="23"/>
      <c r="P39" s="145">
        <v>1.8149999999999999</v>
      </c>
      <c r="Q39" s="146">
        <v>1.528</v>
      </c>
      <c r="R39" s="23"/>
      <c r="S39" s="148">
        <v>1.8049999999999999</v>
      </c>
      <c r="T39" s="146">
        <v>1.508</v>
      </c>
    </row>
    <row r="40" spans="1:21" ht="14.25" customHeight="1">
      <c r="A40" s="534"/>
      <c r="B40" s="534"/>
      <c r="C40" s="529" t="s">
        <v>132</v>
      </c>
      <c r="D40" s="530"/>
      <c r="E40" s="136"/>
      <c r="F40" s="137"/>
      <c r="G40" s="137"/>
      <c r="H40" s="138"/>
      <c r="I40" s="23"/>
      <c r="J40" s="145">
        <v>0.11600000000000001</v>
      </c>
      <c r="K40" s="146">
        <v>0.128</v>
      </c>
      <c r="L40" s="147"/>
      <c r="M40" s="145">
        <v>0.11600000000000001</v>
      </c>
      <c r="N40" s="148">
        <v>0.128</v>
      </c>
      <c r="O40" s="23"/>
      <c r="P40" s="145">
        <v>0.11600000000000001</v>
      </c>
      <c r="Q40" s="146">
        <v>0.129</v>
      </c>
      <c r="R40" s="23"/>
      <c r="S40" s="148">
        <v>0.11600000000000001</v>
      </c>
      <c r="T40" s="146">
        <v>0.13100000000000001</v>
      </c>
    </row>
    <row r="41" spans="1:21" ht="14.25" customHeight="1">
      <c r="A41" s="534"/>
      <c r="B41" s="534"/>
      <c r="C41" s="531"/>
      <c r="D41" s="532"/>
      <c r="E41" s="150"/>
      <c r="F41" s="151"/>
      <c r="G41" s="151"/>
      <c r="H41" s="152"/>
      <c r="I41" s="283"/>
      <c r="J41" s="151"/>
      <c r="K41" s="184"/>
      <c r="L41" s="150"/>
      <c r="M41" s="151"/>
      <c r="N41" s="152"/>
      <c r="O41" s="283"/>
      <c r="P41" s="151"/>
      <c r="Q41" s="184"/>
      <c r="R41" s="283"/>
      <c r="S41" s="152"/>
      <c r="T41" s="184"/>
      <c r="U41" s="1"/>
    </row>
    <row r="42" spans="1:21" ht="14.25" customHeight="1">
      <c r="A42" s="534"/>
      <c r="B42" s="534"/>
      <c r="C42" s="531"/>
      <c r="D42" s="532"/>
      <c r="E42" s="150"/>
      <c r="F42" s="151"/>
      <c r="G42" s="151"/>
      <c r="H42" s="152"/>
      <c r="I42" s="283"/>
      <c r="J42" s="151"/>
      <c r="K42" s="184"/>
      <c r="L42" s="150"/>
      <c r="M42" s="151"/>
      <c r="N42" s="152"/>
      <c r="O42" s="283"/>
      <c r="P42" s="151"/>
      <c r="Q42" s="184"/>
      <c r="R42" s="283"/>
      <c r="S42" s="152"/>
      <c r="T42" s="184"/>
    </row>
    <row r="43" spans="1:21" ht="14.25" customHeight="1">
      <c r="A43" s="534"/>
      <c r="B43" s="534"/>
      <c r="C43" s="531"/>
      <c r="D43" s="532"/>
      <c r="E43" s="150"/>
      <c r="F43" s="151"/>
      <c r="G43" s="151"/>
      <c r="H43" s="152"/>
      <c r="I43" s="283"/>
      <c r="J43" s="151"/>
      <c r="K43" s="184"/>
      <c r="L43" s="150"/>
      <c r="M43" s="151"/>
      <c r="N43" s="152"/>
      <c r="O43" s="283"/>
      <c r="P43" s="151"/>
      <c r="Q43" s="184"/>
      <c r="R43" s="283"/>
      <c r="S43" s="152"/>
      <c r="T43" s="184"/>
    </row>
    <row r="44" spans="1:21" ht="14.25" customHeight="1">
      <c r="A44" s="534"/>
      <c r="B44" s="534"/>
      <c r="C44" s="518"/>
      <c r="D44" s="519"/>
      <c r="E44" s="150"/>
      <c r="F44" s="151"/>
      <c r="G44" s="151"/>
      <c r="H44" s="152"/>
      <c r="I44" s="283"/>
      <c r="J44" s="151"/>
      <c r="K44" s="184"/>
      <c r="L44" s="150"/>
      <c r="M44" s="151"/>
      <c r="N44" s="152"/>
      <c r="O44" s="283"/>
      <c r="P44" s="151"/>
      <c r="Q44" s="184"/>
      <c r="R44" s="283"/>
      <c r="S44" s="152"/>
      <c r="T44" s="184"/>
    </row>
    <row r="45" spans="1:21" ht="14.25" customHeight="1">
      <c r="A45" s="534"/>
      <c r="B45" s="534"/>
      <c r="C45" s="518"/>
      <c r="D45" s="519"/>
      <c r="E45" s="150"/>
      <c r="F45" s="151"/>
      <c r="G45" s="151"/>
      <c r="H45" s="152"/>
      <c r="I45" s="283"/>
      <c r="J45" s="151"/>
      <c r="K45" s="184"/>
      <c r="L45" s="150"/>
      <c r="M45" s="151"/>
      <c r="N45" s="152"/>
      <c r="O45" s="283"/>
      <c r="P45" s="151"/>
      <c r="Q45" s="184"/>
      <c r="R45" s="283"/>
      <c r="S45" s="152"/>
      <c r="T45" s="184"/>
    </row>
    <row r="46" spans="1:21" ht="14.25" customHeight="1">
      <c r="A46" s="534"/>
      <c r="B46" s="534"/>
      <c r="C46" s="518"/>
      <c r="D46" s="519"/>
      <c r="E46" s="150"/>
      <c r="F46" s="151"/>
      <c r="G46" s="151"/>
      <c r="H46" s="152"/>
      <c r="I46" s="283"/>
      <c r="J46" s="151"/>
      <c r="K46" s="184"/>
      <c r="L46" s="150"/>
      <c r="M46" s="151"/>
      <c r="N46" s="152"/>
      <c r="O46" s="283"/>
      <c r="P46" s="151"/>
      <c r="Q46" s="184"/>
      <c r="R46" s="283"/>
      <c r="S46" s="152"/>
      <c r="T46" s="184"/>
    </row>
    <row r="47" spans="1:21" ht="14.25" customHeight="1">
      <c r="A47" s="534"/>
      <c r="B47" s="534"/>
      <c r="C47" s="518"/>
      <c r="D47" s="519"/>
      <c r="E47" s="150"/>
      <c r="F47" s="151"/>
      <c r="G47" s="151"/>
      <c r="H47" s="152"/>
      <c r="I47" s="283"/>
      <c r="J47" s="151"/>
      <c r="K47" s="184"/>
      <c r="L47" s="150"/>
      <c r="M47" s="151"/>
      <c r="N47" s="152"/>
      <c r="O47" s="283"/>
      <c r="P47" s="151"/>
      <c r="Q47" s="184"/>
      <c r="R47" s="283"/>
      <c r="S47" s="152"/>
      <c r="T47" s="184"/>
    </row>
    <row r="48" spans="1:21" ht="14.25" customHeight="1">
      <c r="A48" s="534"/>
      <c r="B48" s="534"/>
      <c r="C48" s="518"/>
      <c r="D48" s="519"/>
      <c r="E48" s="150"/>
      <c r="F48" s="151"/>
      <c r="G48" s="151"/>
      <c r="H48" s="152"/>
      <c r="I48" s="283"/>
      <c r="J48" s="151"/>
      <c r="K48" s="184"/>
      <c r="L48" s="150"/>
      <c r="M48" s="151"/>
      <c r="N48" s="152"/>
      <c r="O48" s="283"/>
      <c r="P48" s="151"/>
      <c r="Q48" s="184"/>
      <c r="R48" s="283"/>
      <c r="S48" s="152"/>
      <c r="T48" s="184"/>
    </row>
    <row r="49" spans="1:23" ht="14.25" customHeight="1">
      <c r="A49" s="534"/>
      <c r="B49" s="534"/>
      <c r="C49" s="518"/>
      <c r="D49" s="519"/>
      <c r="E49" s="150"/>
      <c r="F49" s="151"/>
      <c r="G49" s="151"/>
      <c r="H49" s="152"/>
      <c r="I49" s="283"/>
      <c r="J49" s="151"/>
      <c r="K49" s="184"/>
      <c r="L49" s="150"/>
      <c r="M49" s="151"/>
      <c r="N49" s="152"/>
      <c r="O49" s="283"/>
      <c r="P49" s="151"/>
      <c r="Q49" s="184"/>
      <c r="R49" s="283"/>
      <c r="S49" s="152"/>
      <c r="T49" s="184"/>
    </row>
    <row r="50" spans="1:23" ht="14.25" customHeight="1">
      <c r="A50" s="534"/>
      <c r="B50" s="534"/>
      <c r="C50" s="518"/>
      <c r="D50" s="519"/>
      <c r="E50" s="150"/>
      <c r="F50" s="151"/>
      <c r="G50" s="151"/>
      <c r="H50" s="152"/>
      <c r="I50" s="283"/>
      <c r="J50" s="151"/>
      <c r="K50" s="184"/>
      <c r="L50" s="150"/>
      <c r="M50" s="151"/>
      <c r="N50" s="152"/>
      <c r="O50" s="283"/>
      <c r="P50" s="151"/>
      <c r="Q50" s="184"/>
      <c r="R50" s="283"/>
      <c r="S50" s="152"/>
      <c r="T50" s="184"/>
    </row>
    <row r="51" spans="1:23" ht="14.25" customHeight="1">
      <c r="A51" s="534"/>
      <c r="B51" s="534"/>
      <c r="C51" s="518"/>
      <c r="D51" s="519"/>
      <c r="E51" s="150"/>
      <c r="F51" s="151"/>
      <c r="G51" s="151"/>
      <c r="H51" s="152"/>
      <c r="I51" s="283"/>
      <c r="J51" s="151"/>
      <c r="K51" s="184"/>
      <c r="L51" s="150"/>
      <c r="M51" s="151"/>
      <c r="N51" s="152"/>
      <c r="O51" s="283"/>
      <c r="P51" s="151"/>
      <c r="Q51" s="184"/>
      <c r="R51" s="283"/>
      <c r="S51" s="152"/>
      <c r="T51" s="184"/>
    </row>
    <row r="52" spans="1:23" ht="14.25" customHeight="1" thickBot="1">
      <c r="A52" s="534"/>
      <c r="B52" s="534"/>
      <c r="C52" s="518"/>
      <c r="D52" s="519"/>
      <c r="E52" s="343"/>
      <c r="F52" s="344"/>
      <c r="G52" s="123"/>
      <c r="H52" s="158"/>
      <c r="I52" s="284"/>
      <c r="J52" s="344"/>
      <c r="K52" s="377"/>
      <c r="L52" s="343"/>
      <c r="M52" s="344"/>
      <c r="N52" s="378"/>
      <c r="O52" s="284"/>
      <c r="P52" s="344"/>
      <c r="Q52" s="377"/>
      <c r="R52" s="284"/>
      <c r="S52" s="378"/>
      <c r="T52" s="377"/>
    </row>
    <row r="53" spans="1:23" ht="14.25" customHeight="1">
      <c r="A53" s="561"/>
      <c r="B53" s="164"/>
      <c r="C53" s="17"/>
      <c r="D53" s="55"/>
      <c r="E53" s="165" t="s">
        <v>50</v>
      </c>
      <c r="F53" s="166">
        <f>IF(K58&gt;0,SQRT((1-K58^2)/K58^2),)</f>
        <v>0</v>
      </c>
      <c r="G53" s="167"/>
      <c r="H53" s="168"/>
      <c r="I53" s="164"/>
      <c r="J53" s="166"/>
      <c r="K53" s="169"/>
      <c r="L53" s="165" t="s">
        <v>50</v>
      </c>
      <c r="M53" s="166">
        <f>IF(I58&gt;0,SQRT((1-I58^2)/I58^2),)</f>
        <v>0</v>
      </c>
      <c r="N53" s="170"/>
      <c r="O53" s="165"/>
      <c r="P53" s="166"/>
      <c r="Q53" s="169"/>
      <c r="R53" s="165"/>
      <c r="S53" s="170"/>
      <c r="T53" s="169"/>
    </row>
    <row r="54" spans="1:23" ht="14.25" customHeight="1" thickBot="1">
      <c r="A54" s="561"/>
      <c r="B54" s="171"/>
      <c r="C54" s="172"/>
      <c r="D54" s="173"/>
      <c r="E54" s="5" t="s">
        <v>50</v>
      </c>
      <c r="F54" s="123">
        <f>IF(K59&gt;0,SQRT((1-K59^2)/K59^2),)</f>
        <v>0</v>
      </c>
      <c r="G54" s="174"/>
      <c r="H54" s="175"/>
      <c r="I54" s="171"/>
      <c r="J54" s="123"/>
      <c r="K54" s="158"/>
      <c r="L54" s="122" t="s">
        <v>50</v>
      </c>
      <c r="M54" s="123">
        <f>IF(I59&gt;0,SQRT((1-I59^2)/I59^2),)</f>
        <v>0</v>
      </c>
      <c r="N54" s="124"/>
      <c r="O54" s="122"/>
      <c r="P54" s="123"/>
      <c r="Q54" s="158"/>
      <c r="R54" s="122"/>
      <c r="S54" s="124"/>
      <c r="T54" s="158"/>
      <c r="V54" s="177"/>
    </row>
    <row r="55" spans="1:23" ht="14.25" customHeight="1">
      <c r="A55" s="534"/>
      <c r="B55" s="480" t="s">
        <v>51</v>
      </c>
      <c r="C55" s="520"/>
      <c r="D55" s="178" t="s">
        <v>30</v>
      </c>
      <c r="E55" s="522"/>
      <c r="F55" s="523"/>
      <c r="G55" s="523"/>
      <c r="H55" s="524"/>
      <c r="I55" s="13"/>
      <c r="J55" s="14"/>
      <c r="K55" s="15"/>
      <c r="L55" s="16"/>
      <c r="M55" s="14"/>
      <c r="N55" s="17"/>
      <c r="O55" s="13"/>
      <c r="P55" s="14"/>
      <c r="Q55" s="15"/>
      <c r="R55" s="13"/>
      <c r="S55" s="17"/>
      <c r="T55" s="15"/>
    </row>
    <row r="56" spans="1:23" ht="14.25" customHeight="1">
      <c r="A56" s="534"/>
      <c r="B56" s="480"/>
      <c r="C56" s="520"/>
      <c r="D56" s="184" t="s">
        <v>31</v>
      </c>
      <c r="E56" s="518"/>
      <c r="F56" s="525"/>
      <c r="G56" s="525"/>
      <c r="H56" s="519"/>
      <c r="I56" s="23"/>
      <c r="J56" s="145">
        <v>35</v>
      </c>
      <c r="K56" s="146"/>
      <c r="L56" s="147"/>
      <c r="M56" s="145">
        <v>35</v>
      </c>
      <c r="N56" s="148"/>
      <c r="O56" s="23"/>
      <c r="P56" s="145">
        <v>35</v>
      </c>
      <c r="Q56" s="146"/>
      <c r="R56" s="23"/>
      <c r="S56" s="148">
        <v>35</v>
      </c>
      <c r="T56" s="146"/>
    </row>
    <row r="57" spans="1:23" ht="14.25" customHeight="1" thickBot="1">
      <c r="A57" s="534"/>
      <c r="B57" s="465"/>
      <c r="C57" s="521"/>
      <c r="D57" s="158" t="s">
        <v>32</v>
      </c>
      <c r="E57" s="526"/>
      <c r="F57" s="527"/>
      <c r="G57" s="527"/>
      <c r="H57" s="528"/>
      <c r="I57" s="237"/>
      <c r="J57" s="410" t="s">
        <v>109</v>
      </c>
      <c r="K57" s="411"/>
      <c r="L57" s="412"/>
      <c r="M57" s="410" t="s">
        <v>109</v>
      </c>
      <c r="N57" s="413"/>
      <c r="O57" s="414"/>
      <c r="P57" s="410" t="s">
        <v>109</v>
      </c>
      <c r="Q57" s="411"/>
      <c r="R57" s="414"/>
      <c r="S57" s="410" t="s">
        <v>109</v>
      </c>
      <c r="T57" s="234"/>
    </row>
    <row r="58" spans="1:23" ht="14.25" customHeight="1" thickBot="1">
      <c r="A58" s="534"/>
      <c r="B58" s="503" t="s">
        <v>54</v>
      </c>
      <c r="C58" s="504"/>
      <c r="D58" s="505"/>
      <c r="E58" s="512" t="s">
        <v>55</v>
      </c>
      <c r="F58" s="513"/>
      <c r="G58" s="513"/>
      <c r="H58" s="513"/>
      <c r="I58" s="191"/>
      <c r="J58" s="299"/>
      <c r="K58" s="300"/>
      <c r="L58" s="191"/>
      <c r="M58" s="299"/>
      <c r="N58" s="300"/>
      <c r="O58" s="191"/>
      <c r="P58" s="299"/>
      <c r="Q58" s="300"/>
      <c r="R58" s="191"/>
      <c r="S58" s="299"/>
      <c r="T58" s="193"/>
    </row>
    <row r="59" spans="1:23" ht="14.25" customHeight="1">
      <c r="A59" s="534"/>
      <c r="B59" s="506"/>
      <c r="C59" s="507"/>
      <c r="D59" s="508"/>
      <c r="E59" s="514" t="s">
        <v>56</v>
      </c>
      <c r="F59" s="515"/>
      <c r="G59" s="515"/>
      <c r="H59" s="515"/>
      <c r="I59" s="305"/>
      <c r="J59" s="299"/>
      <c r="K59" s="304"/>
      <c r="L59" s="305"/>
      <c r="M59" s="299"/>
      <c r="N59" s="304"/>
      <c r="O59" s="305"/>
      <c r="P59" s="299"/>
      <c r="Q59" s="304"/>
      <c r="R59" s="305"/>
      <c r="S59" s="299"/>
      <c r="T59" s="302"/>
    </row>
    <row r="60" spans="1:23" ht="14.25" customHeight="1">
      <c r="A60" s="534"/>
      <c r="B60" s="506"/>
      <c r="C60" s="507"/>
      <c r="D60" s="508"/>
      <c r="E60" s="516" t="s">
        <v>28</v>
      </c>
      <c r="F60" s="517"/>
      <c r="G60" s="517"/>
      <c r="H60" s="517"/>
      <c r="I60" s="493"/>
      <c r="J60" s="494"/>
      <c r="K60" s="495"/>
      <c r="L60" s="493"/>
      <c r="M60" s="494"/>
      <c r="N60" s="495"/>
      <c r="O60" s="493"/>
      <c r="P60" s="494"/>
      <c r="Q60" s="495"/>
      <c r="R60" s="493"/>
      <c r="S60" s="494"/>
      <c r="T60" s="496"/>
    </row>
    <row r="61" spans="1:23" ht="14.25" customHeight="1" thickBot="1">
      <c r="A61" s="534"/>
      <c r="B61" s="509"/>
      <c r="C61" s="510"/>
      <c r="D61" s="511"/>
      <c r="E61" s="497" t="s">
        <v>28</v>
      </c>
      <c r="F61" s="498"/>
      <c r="G61" s="498"/>
      <c r="H61" s="498"/>
      <c r="I61" s="499"/>
      <c r="J61" s="500"/>
      <c r="K61" s="501"/>
      <c r="L61" s="499"/>
      <c r="M61" s="500"/>
      <c r="N61" s="501"/>
      <c r="O61" s="499"/>
      <c r="P61" s="500"/>
      <c r="Q61" s="501"/>
      <c r="R61" s="499"/>
      <c r="S61" s="500"/>
      <c r="T61" s="502"/>
      <c r="W61" s="197"/>
    </row>
    <row r="62" spans="1:23" ht="14.25" customHeight="1">
      <c r="A62" s="534"/>
      <c r="B62" s="477" t="s">
        <v>57</v>
      </c>
      <c r="C62" s="478"/>
      <c r="D62" s="479"/>
      <c r="E62" s="483" t="s">
        <v>58</v>
      </c>
      <c r="F62" s="484"/>
      <c r="G62" s="484"/>
      <c r="H62" s="485"/>
      <c r="I62" s="201">
        <f>ROUND((V8^2+W8^2)*[2]АРЭС!$F$8/[2]АРЭС!$C$8^2,4)</f>
        <v>2.5999999999999999E-3</v>
      </c>
      <c r="J62" s="415" t="s">
        <v>59</v>
      </c>
      <c r="K62" s="416">
        <f>ROUND((V8^2+W8^2)*[2]АРЭС!$I$8/([2]АРЭС!$C$8*100),4)</f>
        <v>8.3000000000000004E-2</v>
      </c>
      <c r="L62" s="417">
        <f>ROUND((X8^2+Y8^2)*[2]АРЭС!$F$8/[2]АРЭС!$C$8^2,4)</f>
        <v>2.5000000000000001E-3</v>
      </c>
      <c r="M62" s="415" t="s">
        <v>59</v>
      </c>
      <c r="N62" s="416">
        <f>ROUND((X8^2+Y8^2)*[2]АРЭС!$I$8/([2]АРЭС!$C$8*100),4)</f>
        <v>8.1600000000000006E-2</v>
      </c>
      <c r="O62" s="417">
        <f>ROUND((Z8^2+AA8^2)*[2]АРЭС!$F$8/[2]АРЭС!$C$8^2,4)</f>
        <v>2.3999999999999998E-3</v>
      </c>
      <c r="P62" s="415" t="s">
        <v>59</v>
      </c>
      <c r="Q62" s="416">
        <f>ROUND((Z8^2+AA8^2)*[2]АРЭС!$I$8/([2]АРЭС!$C$8*100),4)</f>
        <v>7.9200000000000007E-2</v>
      </c>
      <c r="R62" s="417">
        <f>ROUND((AB8^2+AC8^2)*[2]АРЭС!$F$8/[2]АРЭС!$C$8^2,4)</f>
        <v>2.3999999999999998E-3</v>
      </c>
      <c r="S62" s="415" t="s">
        <v>59</v>
      </c>
      <c r="T62" s="416">
        <f>ROUND((AB8^2+AC8^2)*[2]АРЭС!$I$8/([2]АРЭС!$C$8*100),4)</f>
        <v>7.8899999999999998E-2</v>
      </c>
    </row>
    <row r="63" spans="1:23" ht="14.25" customHeight="1">
      <c r="A63" s="534"/>
      <c r="B63" s="480"/>
      <c r="C63" s="481"/>
      <c r="D63" s="482"/>
      <c r="E63" s="486" t="s">
        <v>58</v>
      </c>
      <c r="F63" s="487"/>
      <c r="G63" s="487"/>
      <c r="H63" s="488"/>
      <c r="I63" s="201">
        <f>ROUND((V12^2+W12^2)*[2]АРЭС!$F$9/[2]АРЭС!$C$9^2,4)</f>
        <v>2.5000000000000001E-3</v>
      </c>
      <c r="J63" s="415" t="s">
        <v>59</v>
      </c>
      <c r="K63" s="416">
        <f>ROUND((V12^2+W12^2)*[2]АРЭС!$I$9/([2]АРЭС!$C$9*100),4)</f>
        <v>8.2600000000000007E-2</v>
      </c>
      <c r="L63" s="417">
        <f>ROUND((X12^2+Y12^2)*[2]АРЭС!$F$9/[2]АРЭС!$C$9^2,4)</f>
        <v>2.5999999999999999E-3</v>
      </c>
      <c r="M63" s="415" t="s">
        <v>59</v>
      </c>
      <c r="N63" s="416">
        <f>ROUND((X12^2+Y12^2)*[2]АРЭС!$I$9/([2]АРЭС!$C$9*100),4)</f>
        <v>8.4199999999999997E-2</v>
      </c>
      <c r="O63" s="417">
        <f>ROUND((Z12^2+AA12^2)*[2]АРЭС!$F$9/[2]АРЭС!$C$9^2,4)</f>
        <v>2.5000000000000001E-3</v>
      </c>
      <c r="P63" s="415" t="s">
        <v>59</v>
      </c>
      <c r="Q63" s="416">
        <f>ROUND((Z12^2+AA12^2)*[2]АРЭС!$I$9/([2]АРЭС!$C$9*100),4)</f>
        <v>8.0600000000000005E-2</v>
      </c>
      <c r="R63" s="417">
        <f>ROUND((AB12^2+AC12^2)*[2]АРЭС!$F$9/[2]АРЭС!$C$9^2,4)</f>
        <v>2.3E-3</v>
      </c>
      <c r="S63" s="415" t="s">
        <v>59</v>
      </c>
      <c r="T63" s="416">
        <f>ROUND((AB12^2+AC12^2)*[2]АРЭС!$I$9/([2]АРЭС!$C$9*100),4)</f>
        <v>7.6200000000000004E-2</v>
      </c>
    </row>
    <row r="64" spans="1:23" ht="14.25" customHeight="1">
      <c r="A64" s="534"/>
      <c r="B64" s="480"/>
      <c r="C64" s="481"/>
      <c r="D64" s="482"/>
      <c r="E64" s="486" t="s">
        <v>58</v>
      </c>
      <c r="F64" s="487"/>
      <c r="G64" s="487"/>
      <c r="H64" s="488"/>
      <c r="I64" s="105"/>
      <c r="J64" s="204" t="s">
        <v>59</v>
      </c>
      <c r="K64" s="74"/>
      <c r="L64" s="105"/>
      <c r="M64" s="204" t="s">
        <v>59</v>
      </c>
      <c r="N64" s="74"/>
      <c r="O64" s="105"/>
      <c r="P64" s="204" t="s">
        <v>59</v>
      </c>
      <c r="Q64" s="74"/>
      <c r="R64" s="105"/>
      <c r="S64" s="204" t="s">
        <v>59</v>
      </c>
      <c r="T64" s="74"/>
    </row>
    <row r="65" spans="1:20" ht="14.25" customHeight="1" thickBot="1">
      <c r="A65" s="534"/>
      <c r="B65" s="480"/>
      <c r="C65" s="481"/>
      <c r="D65" s="482"/>
      <c r="E65" s="489" t="s">
        <v>58</v>
      </c>
      <c r="F65" s="490"/>
      <c r="G65" s="490"/>
      <c r="H65" s="491"/>
      <c r="I65" s="113"/>
      <c r="J65" s="205" t="s">
        <v>59</v>
      </c>
      <c r="K65" s="61"/>
      <c r="L65" s="113"/>
      <c r="M65" s="205" t="s">
        <v>59</v>
      </c>
      <c r="N65" s="61"/>
      <c r="O65" s="113"/>
      <c r="P65" s="205" t="s">
        <v>59</v>
      </c>
      <c r="Q65" s="61"/>
      <c r="R65" s="113"/>
      <c r="S65" s="205" t="s">
        <v>59</v>
      </c>
      <c r="T65" s="61"/>
    </row>
    <row r="66" spans="1:20" ht="14.25" customHeight="1">
      <c r="A66" s="561"/>
      <c r="B66" s="206"/>
      <c r="C66" s="207"/>
      <c r="D66" s="208"/>
      <c r="E66" s="209"/>
      <c r="F66" s="492" t="s">
        <v>60</v>
      </c>
      <c r="G66" s="492"/>
      <c r="H66" s="210"/>
      <c r="I66" s="211">
        <f>I62+V8+V7+H6</f>
        <v>2.8696000000000002</v>
      </c>
      <c r="J66" s="212" t="s">
        <v>59</v>
      </c>
      <c r="K66" s="213">
        <f>K62+W8+W7+H7</f>
        <v>2.3180000000000005</v>
      </c>
      <c r="L66" s="211">
        <f>L62+X8+X7+H6</f>
        <v>2.8314999999999997</v>
      </c>
      <c r="M66" s="212" t="s">
        <v>59</v>
      </c>
      <c r="N66" s="214">
        <f>N62+Y8+Y7+H7</f>
        <v>2.3206000000000002</v>
      </c>
      <c r="O66" s="215">
        <f>O62+Z8+Z7+H6</f>
        <v>2.7804000000000002</v>
      </c>
      <c r="P66" s="212" t="s">
        <v>59</v>
      </c>
      <c r="Q66" s="213">
        <f>Q62+AA8+AA7+H7</f>
        <v>2.2982000000000005</v>
      </c>
      <c r="R66" s="211">
        <f>R62+AB8+AB7+H6</f>
        <v>2.7904</v>
      </c>
      <c r="S66" s="212" t="s">
        <v>59</v>
      </c>
      <c r="T66" s="214">
        <f>T62+AC8+AC7+H7</f>
        <v>2.2728999999999999</v>
      </c>
    </row>
    <row r="67" spans="1:20" ht="14.25" customHeight="1">
      <c r="A67" s="561"/>
      <c r="B67" s="216"/>
      <c r="C67" s="217"/>
      <c r="D67" s="218"/>
      <c r="E67" s="219"/>
      <c r="F67" s="462" t="s">
        <v>61</v>
      </c>
      <c r="G67" s="462"/>
      <c r="H67" s="220"/>
      <c r="I67" s="221">
        <f>I63+V12+V11+H10</f>
        <v>2.7304999999999997</v>
      </c>
      <c r="J67" s="204" t="s">
        <v>59</v>
      </c>
      <c r="K67" s="221">
        <f>K63+W12+W11+H11</f>
        <v>2.4725999999999999</v>
      </c>
      <c r="L67" s="222">
        <f>L63+X12+X11+H10</f>
        <v>2.7576000000000001</v>
      </c>
      <c r="M67" s="204" t="s">
        <v>59</v>
      </c>
      <c r="N67" s="223">
        <f>N63+Y12+Y11+H11</f>
        <v>2.4942000000000002</v>
      </c>
      <c r="O67" s="221">
        <f>O63+Z12+Z11+H10</f>
        <v>2.6915</v>
      </c>
      <c r="P67" s="204" t="s">
        <v>59</v>
      </c>
      <c r="Q67" s="221">
        <f>Q63+AA12+AA11+H11</f>
        <v>2.4486000000000003</v>
      </c>
      <c r="R67" s="222">
        <f>R63+AB12+AB11+H10</f>
        <v>2.6353</v>
      </c>
      <c r="S67" s="204" t="s">
        <v>59</v>
      </c>
      <c r="T67" s="223">
        <f>T63+AC12+AC11+H11</f>
        <v>2.3612000000000002</v>
      </c>
    </row>
    <row r="68" spans="1:20" ht="14.25" customHeight="1">
      <c r="A68" s="561"/>
      <c r="B68" s="216"/>
      <c r="C68" s="217"/>
      <c r="D68" s="218"/>
      <c r="E68" s="219"/>
      <c r="F68" s="463" t="s">
        <v>62</v>
      </c>
      <c r="G68" s="463"/>
      <c r="H68" s="220"/>
      <c r="I68" s="106"/>
      <c r="J68" s="204" t="s">
        <v>59</v>
      </c>
      <c r="K68" s="106"/>
      <c r="L68" s="105"/>
      <c r="M68" s="204" t="s">
        <v>59</v>
      </c>
      <c r="N68" s="74"/>
      <c r="O68" s="106"/>
      <c r="P68" s="204" t="s">
        <v>59</v>
      </c>
      <c r="Q68" s="106"/>
      <c r="R68" s="105"/>
      <c r="S68" s="204" t="s">
        <v>59</v>
      </c>
      <c r="T68" s="74"/>
    </row>
    <row r="69" spans="1:20" ht="14.25" customHeight="1" thickBot="1">
      <c r="A69" s="561"/>
      <c r="B69" s="224"/>
      <c r="C69" s="225"/>
      <c r="D69" s="226"/>
      <c r="E69" s="227"/>
      <c r="F69" s="464" t="s">
        <v>63</v>
      </c>
      <c r="G69" s="464"/>
      <c r="H69" s="228"/>
      <c r="I69" s="225"/>
      <c r="J69" s="229" t="s">
        <v>59</v>
      </c>
      <c r="K69" s="225"/>
      <c r="L69" s="224"/>
      <c r="M69" s="229" t="s">
        <v>59</v>
      </c>
      <c r="N69" s="226"/>
      <c r="O69" s="225"/>
      <c r="P69" s="229" t="s">
        <v>59</v>
      </c>
      <c r="Q69" s="225"/>
      <c r="R69" s="224"/>
      <c r="S69" s="229" t="s">
        <v>59</v>
      </c>
      <c r="T69" s="226"/>
    </row>
    <row r="70" spans="1:20" ht="14.25" customHeight="1" thickBot="1">
      <c r="A70" s="534"/>
      <c r="B70" s="465"/>
      <c r="C70" s="466"/>
      <c r="D70" s="467"/>
      <c r="E70" s="468" t="s">
        <v>64</v>
      </c>
      <c r="F70" s="469"/>
      <c r="G70" s="469"/>
      <c r="H70" s="470"/>
      <c r="I70" s="230">
        <f>I66+I67</f>
        <v>5.6000999999999994</v>
      </c>
      <c r="J70" s="231" t="s">
        <v>59</v>
      </c>
      <c r="K70" s="232">
        <f>K66+K67</f>
        <v>4.7906000000000004</v>
      </c>
      <c r="L70" s="230">
        <f>L66+L67</f>
        <v>5.5891000000000002</v>
      </c>
      <c r="M70" s="231" t="s">
        <v>59</v>
      </c>
      <c r="N70" s="232">
        <f>N66+N67</f>
        <v>4.8148</v>
      </c>
      <c r="O70" s="230">
        <f>O66+O67</f>
        <v>5.4718999999999998</v>
      </c>
      <c r="P70" s="231" t="s">
        <v>59</v>
      </c>
      <c r="Q70" s="232">
        <f>Q66+Q67</f>
        <v>4.7468000000000004</v>
      </c>
      <c r="R70" s="230">
        <f>R66+R67</f>
        <v>5.4257</v>
      </c>
      <c r="S70" s="231" t="s">
        <v>59</v>
      </c>
      <c r="T70" s="232">
        <f>T66+T67</f>
        <v>4.6341000000000001</v>
      </c>
    </row>
    <row r="71" spans="1:20" ht="14.25" customHeight="1" thickBot="1">
      <c r="A71" s="534"/>
      <c r="B71" s="471" t="s">
        <v>65</v>
      </c>
      <c r="C71" s="472"/>
      <c r="D71" s="473"/>
      <c r="E71" s="474" t="str">
        <f>[3]РОЗОВАЯ1!E71</f>
        <v>Секисова М.К.</v>
      </c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6"/>
    </row>
    <row r="72" spans="1:20" ht="14.25" customHeight="1" thickBot="1">
      <c r="A72" s="558"/>
      <c r="B72" s="459" t="s">
        <v>67</v>
      </c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1"/>
    </row>
    <row r="74" spans="1:20" ht="15">
      <c r="B74" t="s">
        <v>68</v>
      </c>
      <c r="P74" t="s">
        <v>69</v>
      </c>
      <c r="R74" s="352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74"/>
  <sheetViews>
    <sheetView zoomScaleNormal="100" workbookViewId="0">
      <selection activeCell="AE5" sqref="AE5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559" t="s">
        <v>117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</row>
    <row r="2" spans="1:31" ht="14.25" customHeight="1" thickBot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</row>
    <row r="3" spans="1:31" ht="14.25" customHeight="1" thickBot="1">
      <c r="A3" s="533" t="s">
        <v>1</v>
      </c>
      <c r="B3" s="477"/>
      <c r="C3" s="478"/>
      <c r="D3" s="479"/>
      <c r="E3" s="477" t="s">
        <v>2</v>
      </c>
      <c r="F3" s="479"/>
      <c r="G3" s="478" t="s">
        <v>3</v>
      </c>
      <c r="H3" s="479"/>
      <c r="I3" s="562" t="s">
        <v>80</v>
      </c>
      <c r="J3" s="563"/>
      <c r="K3" s="564"/>
      <c r="L3" s="562" t="s">
        <v>81</v>
      </c>
      <c r="M3" s="563"/>
      <c r="N3" s="564"/>
      <c r="O3" s="562" t="s">
        <v>82</v>
      </c>
      <c r="P3" s="563"/>
      <c r="Q3" s="564"/>
      <c r="R3" s="562" t="s">
        <v>83</v>
      </c>
      <c r="S3" s="563"/>
      <c r="T3" s="564"/>
    </row>
    <row r="4" spans="1:31" ht="14.25" customHeight="1">
      <c r="A4" s="534"/>
      <c r="B4" s="480"/>
      <c r="C4" s="481"/>
      <c r="D4" s="482"/>
      <c r="E4" s="480"/>
      <c r="F4" s="482"/>
      <c r="G4" s="481"/>
      <c r="H4" s="482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556" t="s">
        <v>11</v>
      </c>
      <c r="W4" s="557"/>
      <c r="X4" s="556" t="s">
        <v>12</v>
      </c>
      <c r="Y4" s="557"/>
      <c r="Z4" s="556" t="s">
        <v>13</v>
      </c>
      <c r="AA4" s="557"/>
      <c r="AB4" s="556" t="s">
        <v>14</v>
      </c>
      <c r="AC4" s="557"/>
    </row>
    <row r="5" spans="1:31" ht="14.25" customHeight="1" thickBot="1">
      <c r="A5" s="534"/>
      <c r="B5" s="465"/>
      <c r="C5" s="466"/>
      <c r="D5" s="467"/>
      <c r="E5" s="465"/>
      <c r="F5" s="467"/>
      <c r="G5" s="466"/>
      <c r="H5" s="467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  <c r="AE5" s="19"/>
    </row>
    <row r="6" spans="1:31" ht="14.25" customHeight="1">
      <c r="A6" s="534"/>
      <c r="B6" s="533" t="s">
        <v>19</v>
      </c>
      <c r="C6" s="541" t="s">
        <v>20</v>
      </c>
      <c r="D6" s="51">
        <v>110</v>
      </c>
      <c r="E6" s="547">
        <v>7</v>
      </c>
      <c r="F6" s="548"/>
      <c r="G6" s="52" t="s">
        <v>21</v>
      </c>
      <c r="H6" s="265">
        <f>[2]АРЭС!$E$8</f>
        <v>2.5000000000000001E-2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</row>
    <row r="7" spans="1:31" ht="14.25" customHeight="1">
      <c r="A7" s="534"/>
      <c r="B7" s="534"/>
      <c r="C7" s="542"/>
      <c r="D7" s="20">
        <v>35</v>
      </c>
      <c r="E7" s="549"/>
      <c r="F7" s="550"/>
      <c r="G7" s="21" t="s">
        <v>25</v>
      </c>
      <c r="H7" s="22">
        <f>[2]АРЭС!$L$8</f>
        <v>0.16800000000000001</v>
      </c>
      <c r="I7" s="23"/>
      <c r="J7" s="145"/>
      <c r="K7" s="146"/>
      <c r="L7" s="147"/>
      <c r="M7" s="145"/>
      <c r="N7" s="148"/>
      <c r="O7" s="23"/>
      <c r="P7" s="145"/>
      <c r="Q7" s="146"/>
      <c r="R7" s="23"/>
      <c r="S7" s="148"/>
      <c r="T7" s="146"/>
      <c r="U7" s="18" t="s">
        <v>88</v>
      </c>
      <c r="V7" s="288">
        <f>IF(I7&gt;0,ROUND(I7*$I$56*$I$58*SQRT(3)/1000,2),J7)</f>
        <v>0</v>
      </c>
      <c r="W7" s="289">
        <f>IF(K7&gt;0,K7,ROUND(V7*$M$53,2))</f>
        <v>0</v>
      </c>
      <c r="X7" s="288">
        <f>IF(L7&gt;0,ROUND(L7*$L$56*$L$58*SQRT(3)/1000,2),M7)</f>
        <v>0</v>
      </c>
      <c r="Y7" s="289">
        <f>IF(N7&gt;0,N7,ROUND(X7*$M$53,2))</f>
        <v>0</v>
      </c>
      <c r="Z7" s="288">
        <f>IF(O7&gt;0,ROUND(O7*$O$56*$O$58*SQRT(3)/1000,2),P7)</f>
        <v>0</v>
      </c>
      <c r="AA7" s="289">
        <f>IF(Q7&gt;0,Q7,ROUND(Z7*$M$53,2))</f>
        <v>0</v>
      </c>
      <c r="AB7" s="288">
        <f>IF(R7&gt;0,ROUND(R7*$R$56*$R$58*SQRT(3)/1000,2),S7)</f>
        <v>0</v>
      </c>
      <c r="AC7" s="289">
        <f>IF(T7&gt;0,T7,ROUND(AB7*$M$53,2))</f>
        <v>0</v>
      </c>
    </row>
    <row r="8" spans="1:31" ht="14.25" customHeight="1" thickBot="1">
      <c r="A8" s="534"/>
      <c r="B8" s="534"/>
      <c r="C8" s="542"/>
      <c r="D8" s="30">
        <v>6</v>
      </c>
      <c r="E8" s="551"/>
      <c r="F8" s="552"/>
      <c r="G8" s="31"/>
      <c r="H8" s="32"/>
      <c r="I8" s="237"/>
      <c r="J8" s="233">
        <v>3.0619999999999998</v>
      </c>
      <c r="K8" s="290">
        <v>2.3380000000000001</v>
      </c>
      <c r="L8" s="291"/>
      <c r="M8" s="233">
        <v>2.97</v>
      </c>
      <c r="N8" s="290">
        <v>2.2730000000000001</v>
      </c>
      <c r="O8" s="292"/>
      <c r="P8" s="233">
        <v>2.879</v>
      </c>
      <c r="Q8" s="290">
        <v>2.1190000000000002</v>
      </c>
      <c r="R8" s="292"/>
      <c r="S8" s="293">
        <v>2.867</v>
      </c>
      <c r="T8" s="234">
        <v>2.1019999999999999</v>
      </c>
      <c r="U8" t="s">
        <v>118</v>
      </c>
      <c r="V8" s="394">
        <f>IF(I8&gt;0,ROUND(I8*$I$57*$K$58*SQRT(3)/1000,3),J8)</f>
        <v>3.0619999999999998</v>
      </c>
      <c r="W8" s="395">
        <f>IF(K8&gt;0,K8,ROUND(V8*$F$53,3))</f>
        <v>2.3380000000000001</v>
      </c>
      <c r="X8" s="394">
        <f>IF(L8&gt;0,ROUND(L8*$L$57*$N$58*SQRT(3)/1000,3),M8)</f>
        <v>2.97</v>
      </c>
      <c r="Y8" s="395">
        <f>IF(N8&gt;0,N8,ROUND(X8*$F$53,3))</f>
        <v>2.2730000000000001</v>
      </c>
      <c r="Z8" s="394">
        <f>IF(O8&gt;0,ROUND(O8*$O$57*$Q$58*SQRT(3)/1000,3),P8)</f>
        <v>2.879</v>
      </c>
      <c r="AA8" s="395">
        <f>IF(Q8&gt;0,Q8,ROUND(Z8*$F$53,3))</f>
        <v>2.1190000000000002</v>
      </c>
      <c r="AB8" s="394">
        <f>IF(R8&gt;0,ROUND(R8*$R$57*$T$58*SQRT(3)/1000,3),S8)</f>
        <v>2.867</v>
      </c>
      <c r="AC8" s="41">
        <f>IF(T8&gt;0,T8,ROUND(AB8*$F$53,3))</f>
        <v>2.1019999999999999</v>
      </c>
    </row>
    <row r="9" spans="1:31" ht="14.25" customHeight="1" thickBot="1">
      <c r="A9" s="534"/>
      <c r="B9" s="534"/>
      <c r="C9" s="543"/>
      <c r="D9" s="42" t="s">
        <v>26</v>
      </c>
      <c r="E9" s="553"/>
      <c r="F9" s="554"/>
      <c r="G9" s="554"/>
      <c r="H9" s="555"/>
      <c r="I9" s="243"/>
      <c r="J9" s="355"/>
      <c r="K9" s="356"/>
      <c r="L9" s="357"/>
      <c r="M9" s="355"/>
      <c r="N9" s="358"/>
      <c r="O9" s="359"/>
      <c r="P9" s="355"/>
      <c r="Q9" s="356"/>
      <c r="R9" s="359"/>
      <c r="S9" s="358"/>
      <c r="T9" s="245"/>
      <c r="V9" s="50"/>
      <c r="W9" s="50"/>
      <c r="X9" s="50"/>
      <c r="Y9" s="50"/>
      <c r="Z9" s="50"/>
      <c r="AA9" s="50"/>
      <c r="AB9" s="50"/>
      <c r="AC9" s="50"/>
    </row>
    <row r="10" spans="1:31" ht="14.25" customHeight="1">
      <c r="A10" s="534"/>
      <c r="B10" s="534"/>
      <c r="C10" s="541" t="s">
        <v>90</v>
      </c>
      <c r="D10" s="51">
        <v>110</v>
      </c>
      <c r="E10" s="547">
        <v>7</v>
      </c>
      <c r="F10" s="548"/>
      <c r="G10" s="52" t="s">
        <v>21</v>
      </c>
      <c r="H10" s="265">
        <f>[2]АРЭС!$E$9</f>
        <v>2.5000000000000001E-2</v>
      </c>
      <c r="I10" s="13"/>
      <c r="J10" s="396"/>
      <c r="K10" s="397"/>
      <c r="L10" s="398"/>
      <c r="M10" s="396"/>
      <c r="N10" s="399"/>
      <c r="O10" s="400"/>
      <c r="P10" s="396"/>
      <c r="Q10" s="397"/>
      <c r="R10" s="400"/>
      <c r="S10" s="399"/>
      <c r="T10" s="373"/>
    </row>
    <row r="11" spans="1:31" ht="14.25" customHeight="1">
      <c r="A11" s="534"/>
      <c r="B11" s="534"/>
      <c r="C11" s="542"/>
      <c r="D11" s="20">
        <v>35</v>
      </c>
      <c r="E11" s="549"/>
      <c r="F11" s="550"/>
      <c r="G11" s="21" t="s">
        <v>25</v>
      </c>
      <c r="H11" s="22">
        <f>[2]АРЭС!$L$9</f>
        <v>0.16800000000000001</v>
      </c>
      <c r="I11" s="23"/>
      <c r="J11" s="401"/>
      <c r="K11" s="402"/>
      <c r="L11" s="403"/>
      <c r="M11" s="401"/>
      <c r="N11" s="404"/>
      <c r="O11" s="405"/>
      <c r="P11" s="401"/>
      <c r="Q11" s="402"/>
      <c r="R11" s="405"/>
      <c r="S11" s="404"/>
      <c r="T11" s="140"/>
      <c r="U11" s="18" t="s">
        <v>88</v>
      </c>
      <c r="V11" s="288">
        <f>IF(I11&gt;0,ROUND(I11*$K$56*$I$59*SQRT(3)/1000,2),J11)</f>
        <v>0</v>
      </c>
      <c r="W11" s="289">
        <f>IF(K11&gt;0,K11,ROUND(V11*$M$54,2))</f>
        <v>0</v>
      </c>
      <c r="X11" s="288">
        <f>IF(L11&gt;0,ROUND(L11*$N$56*$L$59*SQRT(3)/1000,2),M11)</f>
        <v>0</v>
      </c>
      <c r="Y11" s="289">
        <f>IF(N11&gt;0,N11,ROUND(X11*$M$54,2))</f>
        <v>0</v>
      </c>
      <c r="Z11" s="288">
        <f>IF(O11&gt;0,ROUND(O11*$Q$56*$O$59*SQRT(3)/1000,2),P11)</f>
        <v>0</v>
      </c>
      <c r="AA11" s="289">
        <f>IF(Q11&gt;0,Q11,ROUND(Z11*$M$54,2))</f>
        <v>0</v>
      </c>
      <c r="AB11" s="288">
        <f>IF(R11&gt;0,ROUND(R11*$T$56*$R$59*SQRT(3)/1000,2),S11)</f>
        <v>0</v>
      </c>
      <c r="AC11" s="289">
        <f>IF(T11&gt;0,T11,ROUND(AB11*$M$54,2))</f>
        <v>0</v>
      </c>
    </row>
    <row r="12" spans="1:31" ht="14.25" customHeight="1" thickBot="1">
      <c r="A12" s="534"/>
      <c r="B12" s="534"/>
      <c r="C12" s="542"/>
      <c r="D12" s="30">
        <v>6</v>
      </c>
      <c r="E12" s="551"/>
      <c r="F12" s="552"/>
      <c r="G12" s="31"/>
      <c r="H12" s="32"/>
      <c r="I12" s="237"/>
      <c r="J12" s="233">
        <v>2.758</v>
      </c>
      <c r="K12" s="290">
        <v>2.242</v>
      </c>
      <c r="L12" s="291"/>
      <c r="M12" s="233">
        <v>2.774</v>
      </c>
      <c r="N12" s="290">
        <v>2.2749999999999999</v>
      </c>
      <c r="O12" s="292"/>
      <c r="P12" s="233">
        <v>2.7890000000000001</v>
      </c>
      <c r="Q12" s="290">
        <v>2.2999999999999998</v>
      </c>
      <c r="R12" s="292"/>
      <c r="S12" s="293">
        <v>2.7410000000000001</v>
      </c>
      <c r="T12" s="424">
        <v>2.2799999999999998</v>
      </c>
      <c r="U12" t="s">
        <v>118</v>
      </c>
      <c r="V12" s="394">
        <f>IF(I12&gt;0,ROUND(I12*$K$57*$K$59*SQRT(3)/1000,3),J12)</f>
        <v>2.758</v>
      </c>
      <c r="W12" s="395">
        <f>IF(K12&gt;0,K12,ROUND(V12*$F$54,3))</f>
        <v>2.242</v>
      </c>
      <c r="X12" s="394">
        <f>IF(L12&gt;0,ROUND(L12*$N$57*$N$59*SQRT(3)/1000,3),M12)</f>
        <v>2.774</v>
      </c>
      <c r="Y12" s="395">
        <f>IF(N12&gt;0,N12,ROUND(X12*$F$54,3))</f>
        <v>2.2749999999999999</v>
      </c>
      <c r="Z12" s="394">
        <f>IF(O12&gt;0,ROUND(O12*$Q$57*$Q$59*SQRT(3)/1000,3),P12)</f>
        <v>2.7890000000000001</v>
      </c>
      <c r="AA12" s="395">
        <f>IF(Q12&gt;0,Q12,ROUND(Z12*$F$54,3))</f>
        <v>2.2999999999999998</v>
      </c>
      <c r="AB12" s="394">
        <f>IF(R12&gt;0,ROUND(R12*$T$57*$T$59*SQRT(3)/1000,3),S12)</f>
        <v>2.7410000000000001</v>
      </c>
      <c r="AC12" s="395">
        <f>IF(T12&gt;0,T12,ROUND(AB12*$F$54,3))</f>
        <v>2.2799999999999998</v>
      </c>
    </row>
    <row r="13" spans="1:31" ht="14.25" customHeight="1" thickBot="1">
      <c r="A13" s="534"/>
      <c r="B13" s="534"/>
      <c r="C13" s="543"/>
      <c r="D13" s="42" t="s">
        <v>26</v>
      </c>
      <c r="E13" s="553"/>
      <c r="F13" s="554"/>
      <c r="G13" s="554"/>
      <c r="H13" s="555"/>
      <c r="I13" s="243"/>
      <c r="J13" s="294"/>
      <c r="K13" s="295"/>
      <c r="L13" s="296"/>
      <c r="M13" s="294"/>
      <c r="N13" s="297"/>
      <c r="O13" s="298"/>
      <c r="P13" s="294"/>
      <c r="Q13" s="295"/>
      <c r="R13" s="298"/>
      <c r="S13" s="297"/>
      <c r="T13" s="240"/>
    </row>
    <row r="14" spans="1:31" ht="14.25" customHeight="1">
      <c r="A14" s="534"/>
      <c r="B14" s="534"/>
      <c r="C14" s="541" t="s">
        <v>28</v>
      </c>
      <c r="D14" s="51"/>
      <c r="E14" s="535"/>
      <c r="F14" s="538"/>
      <c r="G14" s="406" t="s">
        <v>21</v>
      </c>
      <c r="H14" s="169"/>
      <c r="I14" s="165"/>
      <c r="J14" s="306"/>
      <c r="K14" s="307"/>
      <c r="L14" s="308"/>
      <c r="M14" s="306"/>
      <c r="N14" s="309"/>
      <c r="O14" s="310"/>
      <c r="P14" s="306"/>
      <c r="Q14" s="307"/>
      <c r="R14" s="310"/>
      <c r="S14" s="309"/>
      <c r="T14" s="169"/>
    </row>
    <row r="15" spans="1:31" ht="14.25" customHeight="1">
      <c r="A15" s="534"/>
      <c r="B15" s="534"/>
      <c r="C15" s="542"/>
      <c r="D15" s="20"/>
      <c r="E15" s="518"/>
      <c r="F15" s="519"/>
      <c r="G15" s="407" t="s">
        <v>25</v>
      </c>
      <c r="H15" s="184"/>
      <c r="I15" s="283"/>
      <c r="J15" s="311"/>
      <c r="K15" s="312"/>
      <c r="L15" s="313"/>
      <c r="M15" s="311"/>
      <c r="N15" s="314"/>
      <c r="O15" s="315"/>
      <c r="P15" s="311"/>
      <c r="Q15" s="312"/>
      <c r="R15" s="315"/>
      <c r="S15" s="314"/>
      <c r="T15" s="184"/>
    </row>
    <row r="16" spans="1:31" ht="14.25" customHeight="1" thickBot="1">
      <c r="A16" s="534"/>
      <c r="B16" s="534"/>
      <c r="C16" s="542"/>
      <c r="D16" s="30"/>
      <c r="E16" s="526"/>
      <c r="F16" s="528"/>
      <c r="G16" s="60"/>
      <c r="H16" s="61"/>
      <c r="I16" s="284"/>
      <c r="J16" s="316"/>
      <c r="K16" s="317"/>
      <c r="L16" s="318"/>
      <c r="M16" s="316"/>
      <c r="N16" s="322"/>
      <c r="O16" s="321"/>
      <c r="P16" s="316"/>
      <c r="Q16" s="317"/>
      <c r="R16" s="321"/>
      <c r="S16" s="322"/>
      <c r="T16" s="377"/>
    </row>
    <row r="17" spans="1:20" ht="14.25" customHeight="1" thickBot="1">
      <c r="A17" s="534"/>
      <c r="B17" s="534"/>
      <c r="C17" s="543"/>
      <c r="D17" s="42" t="s">
        <v>26</v>
      </c>
      <c r="E17" s="471"/>
      <c r="F17" s="472"/>
      <c r="G17" s="472"/>
      <c r="H17" s="473"/>
      <c r="I17" s="285"/>
      <c r="J17" s="323"/>
      <c r="K17" s="324"/>
      <c r="L17" s="325"/>
      <c r="M17" s="323"/>
      <c r="N17" s="326"/>
      <c r="O17" s="327"/>
      <c r="P17" s="323"/>
      <c r="Q17" s="324"/>
      <c r="R17" s="327"/>
      <c r="S17" s="326"/>
      <c r="T17" s="380"/>
    </row>
    <row r="18" spans="1:20" ht="14.25" customHeight="1">
      <c r="A18" s="534"/>
      <c r="B18" s="534"/>
      <c r="C18" s="541" t="s">
        <v>28</v>
      </c>
      <c r="D18" s="51"/>
      <c r="E18" s="535"/>
      <c r="F18" s="538"/>
      <c r="G18" s="406" t="s">
        <v>21</v>
      </c>
      <c r="H18" s="169"/>
      <c r="I18" s="165"/>
      <c r="J18" s="306"/>
      <c r="K18" s="307"/>
      <c r="L18" s="308"/>
      <c r="M18" s="306"/>
      <c r="N18" s="309"/>
      <c r="O18" s="310"/>
      <c r="P18" s="306"/>
      <c r="Q18" s="307"/>
      <c r="R18" s="310"/>
      <c r="S18" s="309"/>
      <c r="T18" s="169"/>
    </row>
    <row r="19" spans="1:20" ht="14.25" customHeight="1">
      <c r="A19" s="534"/>
      <c r="B19" s="534"/>
      <c r="C19" s="542"/>
      <c r="D19" s="20"/>
      <c r="E19" s="518"/>
      <c r="F19" s="519"/>
      <c r="G19" s="407" t="s">
        <v>25</v>
      </c>
      <c r="H19" s="184"/>
      <c r="I19" s="283"/>
      <c r="J19" s="311"/>
      <c r="K19" s="312"/>
      <c r="L19" s="313"/>
      <c r="M19" s="311"/>
      <c r="N19" s="314"/>
      <c r="O19" s="315"/>
      <c r="P19" s="311"/>
      <c r="Q19" s="312"/>
      <c r="R19" s="315"/>
      <c r="S19" s="314"/>
      <c r="T19" s="184"/>
    </row>
    <row r="20" spans="1:20" ht="14.25" customHeight="1" thickBot="1">
      <c r="A20" s="534"/>
      <c r="B20" s="534"/>
      <c r="C20" s="542"/>
      <c r="D20" s="30"/>
      <c r="E20" s="526"/>
      <c r="F20" s="528"/>
      <c r="G20" s="60"/>
      <c r="H20" s="61"/>
      <c r="I20" s="284"/>
      <c r="J20" s="316"/>
      <c r="K20" s="317"/>
      <c r="L20" s="318"/>
      <c r="M20" s="316"/>
      <c r="N20" s="322"/>
      <c r="O20" s="321"/>
      <c r="P20" s="316"/>
      <c r="Q20" s="317"/>
      <c r="R20" s="321"/>
      <c r="S20" s="322"/>
      <c r="T20" s="377"/>
    </row>
    <row r="21" spans="1:20" ht="14.25" customHeight="1" thickBot="1">
      <c r="A21" s="534"/>
      <c r="B21" s="534"/>
      <c r="C21" s="543"/>
      <c r="D21" s="42" t="s">
        <v>26</v>
      </c>
      <c r="E21" s="471"/>
      <c r="F21" s="472"/>
      <c r="G21" s="472"/>
      <c r="H21" s="473"/>
      <c r="I21" s="285"/>
      <c r="J21" s="323"/>
      <c r="K21" s="324"/>
      <c r="L21" s="325"/>
      <c r="M21" s="323"/>
      <c r="N21" s="326"/>
      <c r="O21" s="327"/>
      <c r="P21" s="323"/>
      <c r="Q21" s="324"/>
      <c r="R21" s="327"/>
      <c r="S21" s="326"/>
      <c r="T21" s="380"/>
    </row>
    <row r="22" spans="1:20" ht="14.25" customHeight="1">
      <c r="A22" s="534"/>
      <c r="B22" s="534"/>
      <c r="C22" s="544" t="s">
        <v>29</v>
      </c>
      <c r="D22" s="96" t="s">
        <v>30</v>
      </c>
      <c r="E22" s="97"/>
      <c r="F22" s="66"/>
      <c r="G22" s="98"/>
      <c r="H22" s="66"/>
      <c r="I22" s="165"/>
      <c r="J22" s="306"/>
      <c r="K22" s="307"/>
      <c r="L22" s="308"/>
      <c r="M22" s="306"/>
      <c r="N22" s="309"/>
      <c r="O22" s="310"/>
      <c r="P22" s="306"/>
      <c r="Q22" s="307"/>
      <c r="R22" s="310"/>
      <c r="S22" s="309"/>
      <c r="T22" s="169"/>
    </row>
    <row r="23" spans="1:20" ht="14.25" customHeight="1">
      <c r="A23" s="534"/>
      <c r="B23" s="534"/>
      <c r="C23" s="545"/>
      <c r="D23" s="104" t="s">
        <v>31</v>
      </c>
      <c r="E23" s="105"/>
      <c r="F23" s="74"/>
      <c r="G23" s="106"/>
      <c r="H23" s="74"/>
      <c r="I23" s="286"/>
      <c r="J23" s="328"/>
      <c r="K23" s="329"/>
      <c r="L23" s="330"/>
      <c r="M23" s="328"/>
      <c r="N23" s="331"/>
      <c r="O23" s="332"/>
      <c r="P23" s="328"/>
      <c r="Q23" s="329"/>
      <c r="R23" s="332"/>
      <c r="S23" s="331"/>
      <c r="T23" s="178"/>
    </row>
    <row r="24" spans="1:20" ht="14.25" customHeight="1" thickBot="1">
      <c r="A24" s="534"/>
      <c r="B24" s="558"/>
      <c r="C24" s="546"/>
      <c r="D24" s="112" t="s">
        <v>32</v>
      </c>
      <c r="E24" s="113"/>
      <c r="F24" s="61"/>
      <c r="G24" s="60"/>
      <c r="H24" s="61"/>
      <c r="I24" s="122"/>
      <c r="J24" s="267">
        <f>J8+J12</f>
        <v>5.82</v>
      </c>
      <c r="K24" s="267">
        <f t="shared" ref="K24:T24" si="0">K8+K12</f>
        <v>4.58</v>
      </c>
      <c r="L24" s="267"/>
      <c r="M24" s="267">
        <f t="shared" si="0"/>
        <v>5.7439999999999998</v>
      </c>
      <c r="N24" s="267">
        <f t="shared" si="0"/>
        <v>4.548</v>
      </c>
      <c r="O24" s="267"/>
      <c r="P24" s="267">
        <f t="shared" si="0"/>
        <v>5.6680000000000001</v>
      </c>
      <c r="Q24" s="267">
        <f t="shared" si="0"/>
        <v>4.4190000000000005</v>
      </c>
      <c r="R24" s="267"/>
      <c r="S24" s="267">
        <f t="shared" si="0"/>
        <v>5.6080000000000005</v>
      </c>
      <c r="T24" s="267">
        <f t="shared" si="0"/>
        <v>4.3819999999999997</v>
      </c>
    </row>
    <row r="25" spans="1:20" ht="14.25" customHeight="1">
      <c r="A25" s="534"/>
      <c r="B25" s="533" t="s">
        <v>33</v>
      </c>
      <c r="C25" s="477" t="s">
        <v>34</v>
      </c>
      <c r="D25" s="479"/>
      <c r="E25" s="535" t="s">
        <v>35</v>
      </c>
      <c r="F25" s="536"/>
      <c r="G25" s="537" t="s">
        <v>36</v>
      </c>
      <c r="H25" s="538"/>
      <c r="I25" s="2" t="s">
        <v>8</v>
      </c>
      <c r="J25" s="3" t="s">
        <v>9</v>
      </c>
      <c r="K25" s="4" t="s">
        <v>10</v>
      </c>
      <c r="L25" s="2" t="s">
        <v>8</v>
      </c>
      <c r="M25" s="3" t="s">
        <v>9</v>
      </c>
      <c r="N25" s="4" t="s">
        <v>10</v>
      </c>
      <c r="O25" s="2" t="s">
        <v>8</v>
      </c>
      <c r="P25" s="3" t="s">
        <v>9</v>
      </c>
      <c r="Q25" s="4" t="s">
        <v>10</v>
      </c>
      <c r="R25" s="2" t="s">
        <v>8</v>
      </c>
      <c r="S25" s="3" t="s">
        <v>9</v>
      </c>
      <c r="T25" s="4" t="s">
        <v>10</v>
      </c>
    </row>
    <row r="26" spans="1:20" ht="14.25" customHeight="1" thickBot="1">
      <c r="A26" s="534"/>
      <c r="B26" s="534"/>
      <c r="C26" s="465"/>
      <c r="D26" s="467"/>
      <c r="E26" s="122" t="s">
        <v>37</v>
      </c>
      <c r="F26" s="123" t="s">
        <v>38</v>
      </c>
      <c r="G26" s="123" t="s">
        <v>37</v>
      </c>
      <c r="H26" s="124" t="s">
        <v>38</v>
      </c>
      <c r="I26" s="5" t="s">
        <v>15</v>
      </c>
      <c r="J26" s="6" t="s">
        <v>16</v>
      </c>
      <c r="K26" s="7" t="s">
        <v>17</v>
      </c>
      <c r="L26" s="5" t="s">
        <v>15</v>
      </c>
      <c r="M26" s="6" t="s">
        <v>16</v>
      </c>
      <c r="N26" s="7" t="s">
        <v>17</v>
      </c>
      <c r="O26" s="5" t="s">
        <v>15</v>
      </c>
      <c r="P26" s="6" t="s">
        <v>16</v>
      </c>
      <c r="Q26" s="7" t="s">
        <v>17</v>
      </c>
      <c r="R26" s="5" t="s">
        <v>15</v>
      </c>
      <c r="S26" s="6" t="s">
        <v>16</v>
      </c>
      <c r="T26" s="7" t="s">
        <v>17</v>
      </c>
    </row>
    <row r="27" spans="1:20" ht="14.25" customHeight="1">
      <c r="A27" s="534"/>
      <c r="B27" s="534"/>
      <c r="C27" s="539" t="s">
        <v>119</v>
      </c>
      <c r="D27" s="540"/>
      <c r="E27" s="128">
        <v>48.7</v>
      </c>
      <c r="F27" s="129">
        <v>65</v>
      </c>
      <c r="G27" s="129"/>
      <c r="H27" s="130"/>
      <c r="I27" s="338"/>
      <c r="J27" s="339">
        <v>7.0000000000000007E-2</v>
      </c>
      <c r="K27" s="340">
        <v>7.8E-2</v>
      </c>
      <c r="L27" s="341"/>
      <c r="M27" s="339">
        <v>7.0000000000000007E-2</v>
      </c>
      <c r="N27" s="342">
        <v>7.9000000000000001E-2</v>
      </c>
      <c r="O27" s="338"/>
      <c r="P27" s="339">
        <v>7.0999999999999994E-2</v>
      </c>
      <c r="Q27" s="340">
        <v>0.08</v>
      </c>
      <c r="R27" s="338"/>
      <c r="S27" s="342">
        <v>7.0999999999999994E-2</v>
      </c>
      <c r="T27" s="340">
        <v>0.08</v>
      </c>
    </row>
    <row r="28" spans="1:20" ht="14.25" customHeight="1">
      <c r="A28" s="534"/>
      <c r="B28" s="534"/>
      <c r="C28" s="529" t="s">
        <v>120</v>
      </c>
      <c r="D28" s="530"/>
      <c r="E28" s="136"/>
      <c r="F28" s="137"/>
      <c r="G28" s="137"/>
      <c r="H28" s="138"/>
      <c r="I28" s="23"/>
      <c r="J28" s="301">
        <v>0.5199999999999998</v>
      </c>
      <c r="K28" s="301">
        <v>0.16700000000000031</v>
      </c>
      <c r="L28" s="301"/>
      <c r="M28" s="301">
        <v>0.52600000000000047</v>
      </c>
      <c r="N28" s="301">
        <v>0.14800000000000052</v>
      </c>
      <c r="O28" s="301"/>
      <c r="P28" s="301">
        <v>0.51899999999999991</v>
      </c>
      <c r="Q28" s="301">
        <v>0.12900000000000073</v>
      </c>
      <c r="R28" s="301"/>
      <c r="S28" s="301">
        <v>0.53799999999999981</v>
      </c>
      <c r="T28" s="301">
        <v>0.13400000000000017</v>
      </c>
    </row>
    <row r="29" spans="1:20" ht="14.25" customHeight="1">
      <c r="A29" s="534"/>
      <c r="B29" s="534"/>
      <c r="C29" s="529" t="s">
        <v>121</v>
      </c>
      <c r="D29" s="530"/>
      <c r="E29" s="136">
        <v>48.7</v>
      </c>
      <c r="F29" s="137">
        <v>65</v>
      </c>
      <c r="G29" s="137"/>
      <c r="H29" s="138"/>
      <c r="I29" s="23"/>
      <c r="J29" s="145">
        <v>0.29899999999999999</v>
      </c>
      <c r="K29" s="146">
        <v>0.27500000000000002</v>
      </c>
      <c r="L29" s="147"/>
      <c r="M29" s="145">
        <v>0.17799999999999999</v>
      </c>
      <c r="N29" s="148">
        <v>0.20300000000000001</v>
      </c>
      <c r="O29" s="23"/>
      <c r="P29" s="145">
        <v>8.6999999999999994E-2</v>
      </c>
      <c r="Q29" s="146">
        <v>3.7999999999999999E-2</v>
      </c>
      <c r="R29" s="23"/>
      <c r="S29" s="148">
        <v>8.3000000000000004E-2</v>
      </c>
      <c r="T29" s="146">
        <v>3.4000000000000002E-2</v>
      </c>
    </row>
    <row r="30" spans="1:20" ht="14.25" customHeight="1">
      <c r="A30" s="534"/>
      <c r="B30" s="534"/>
      <c r="C30" s="529" t="s">
        <v>122</v>
      </c>
      <c r="D30" s="530"/>
      <c r="E30" s="136"/>
      <c r="F30" s="137"/>
      <c r="G30" s="137"/>
      <c r="H30" s="138"/>
      <c r="I30" s="23"/>
      <c r="J30" s="145">
        <v>7.0000000000000007E-2</v>
      </c>
      <c r="K30" s="146">
        <v>2.5000000000000001E-2</v>
      </c>
      <c r="L30" s="147"/>
      <c r="M30" s="145">
        <v>7.2999999999999995E-2</v>
      </c>
      <c r="N30" s="148">
        <v>2.4E-2</v>
      </c>
      <c r="O30" s="23"/>
      <c r="P30" s="145">
        <v>6.5000000000000002E-2</v>
      </c>
      <c r="Q30" s="146">
        <v>2.5000000000000001E-2</v>
      </c>
      <c r="R30" s="23"/>
      <c r="S30" s="148">
        <v>6.8000000000000005E-2</v>
      </c>
      <c r="T30" s="146">
        <v>2.4E-2</v>
      </c>
    </row>
    <row r="31" spans="1:20" ht="14.25" customHeight="1">
      <c r="A31" s="534"/>
      <c r="B31" s="534"/>
      <c r="C31" s="529" t="s">
        <v>123</v>
      </c>
      <c r="D31" s="530"/>
      <c r="E31" s="136"/>
      <c r="F31" s="137"/>
      <c r="G31" s="137"/>
      <c r="H31" s="138"/>
      <c r="I31" s="23"/>
      <c r="J31" s="145">
        <v>4.8000000000000001E-2</v>
      </c>
      <c r="K31" s="146">
        <v>2.8000000000000001E-2</v>
      </c>
      <c r="L31" s="147"/>
      <c r="M31" s="145">
        <v>0.05</v>
      </c>
      <c r="N31" s="148">
        <v>2.8000000000000001E-2</v>
      </c>
      <c r="O31" s="23"/>
      <c r="P31" s="145">
        <v>5.5E-2</v>
      </c>
      <c r="Q31" s="146">
        <v>2.9000000000000001E-2</v>
      </c>
      <c r="R31" s="23"/>
      <c r="S31" s="148">
        <v>5.2999999999999999E-2</v>
      </c>
      <c r="T31" s="146">
        <v>2.9000000000000001E-2</v>
      </c>
    </row>
    <row r="32" spans="1:20" ht="14.25" customHeight="1">
      <c r="A32" s="534"/>
      <c r="B32" s="534"/>
      <c r="C32" s="529" t="s">
        <v>124</v>
      </c>
      <c r="D32" s="530"/>
      <c r="E32" s="136"/>
      <c r="F32" s="137"/>
      <c r="G32" s="137"/>
      <c r="H32" s="138"/>
      <c r="I32" s="23"/>
      <c r="J32" s="145">
        <v>8.9999999999999993E-3</v>
      </c>
      <c r="K32" s="146">
        <v>2E-3</v>
      </c>
      <c r="L32" s="147"/>
      <c r="M32" s="145">
        <v>1.2E-2</v>
      </c>
      <c r="N32" s="146">
        <v>2E-3</v>
      </c>
      <c r="O32" s="23"/>
      <c r="P32" s="145">
        <v>1.4E-2</v>
      </c>
      <c r="Q32" s="146">
        <v>2E-3</v>
      </c>
      <c r="R32" s="23"/>
      <c r="S32" s="148">
        <v>1.4E-2</v>
      </c>
      <c r="T32" s="146">
        <v>2E-3</v>
      </c>
    </row>
    <row r="33" spans="1:21" ht="14.25" customHeight="1">
      <c r="A33" s="534"/>
      <c r="B33" s="534"/>
      <c r="C33" s="529" t="s">
        <v>125</v>
      </c>
      <c r="D33" s="530"/>
      <c r="E33" s="136"/>
      <c r="F33" s="137"/>
      <c r="G33" s="137"/>
      <c r="H33" s="138"/>
      <c r="I33" s="23"/>
      <c r="J33" s="145">
        <v>0.54600000000000004</v>
      </c>
      <c r="K33" s="146">
        <v>0.39</v>
      </c>
      <c r="L33" s="147"/>
      <c r="M33" s="145">
        <v>0.55300000000000005</v>
      </c>
      <c r="N33" s="148">
        <v>0.39600000000000002</v>
      </c>
      <c r="O33" s="23"/>
      <c r="P33" s="145">
        <v>0.55900000000000005</v>
      </c>
      <c r="Q33" s="146">
        <v>0.40200000000000002</v>
      </c>
      <c r="R33" s="23"/>
      <c r="S33" s="148">
        <v>0.55400000000000005</v>
      </c>
      <c r="T33" s="146">
        <v>0.39800000000000002</v>
      </c>
    </row>
    <row r="34" spans="1:21" ht="14.25" customHeight="1">
      <c r="A34" s="534"/>
      <c r="B34" s="534"/>
      <c r="C34" s="529" t="s">
        <v>126</v>
      </c>
      <c r="D34" s="530"/>
      <c r="E34" s="136">
        <v>48.7</v>
      </c>
      <c r="F34" s="137">
        <v>65</v>
      </c>
      <c r="G34" s="137"/>
      <c r="H34" s="138"/>
      <c r="I34" s="23"/>
      <c r="J34" s="145">
        <v>1.5</v>
      </c>
      <c r="K34" s="146">
        <v>1.373</v>
      </c>
      <c r="L34" s="147"/>
      <c r="M34" s="145">
        <v>1.508</v>
      </c>
      <c r="N34" s="148">
        <v>1.393</v>
      </c>
      <c r="O34" s="23"/>
      <c r="P34" s="145">
        <v>1.5089999999999999</v>
      </c>
      <c r="Q34" s="146">
        <v>1.4139999999999999</v>
      </c>
      <c r="R34" s="23"/>
      <c r="S34" s="148">
        <v>1.486</v>
      </c>
      <c r="T34" s="146">
        <v>1.401</v>
      </c>
    </row>
    <row r="35" spans="1:21" ht="14.25" customHeight="1">
      <c r="A35" s="534"/>
      <c r="B35" s="534"/>
      <c r="C35" s="529" t="s">
        <v>127</v>
      </c>
      <c r="D35" s="530"/>
      <c r="E35" s="136">
        <v>48.7</v>
      </c>
      <c r="F35" s="137">
        <v>65</v>
      </c>
      <c r="G35" s="137"/>
      <c r="H35" s="138"/>
      <c r="I35" s="23"/>
      <c r="J35" s="145">
        <v>0.25</v>
      </c>
      <c r="K35" s="146">
        <v>0.13900000000000001</v>
      </c>
      <c r="L35" s="147"/>
      <c r="M35" s="145">
        <v>0.251</v>
      </c>
      <c r="N35" s="148">
        <v>0.14000000000000001</v>
      </c>
      <c r="O35" s="23"/>
      <c r="P35" s="145">
        <v>0.251</v>
      </c>
      <c r="Q35" s="146">
        <v>0.14000000000000001</v>
      </c>
      <c r="R35" s="23"/>
      <c r="S35" s="148">
        <v>0.251</v>
      </c>
      <c r="T35" s="146">
        <v>0.14000000000000001</v>
      </c>
    </row>
    <row r="36" spans="1:21" ht="14.25" customHeight="1">
      <c r="A36" s="534"/>
      <c r="B36" s="534"/>
      <c r="C36" s="529" t="s">
        <v>128</v>
      </c>
      <c r="D36" s="530"/>
      <c r="E36" s="136"/>
      <c r="F36" s="137"/>
      <c r="G36" s="137"/>
      <c r="H36" s="138"/>
      <c r="I36" s="23"/>
      <c r="J36" s="145">
        <v>0.17499999999999999</v>
      </c>
      <c r="K36" s="146">
        <v>0.154</v>
      </c>
      <c r="L36" s="147"/>
      <c r="M36" s="145">
        <v>0.17599999999999999</v>
      </c>
      <c r="N36" s="148">
        <v>0.156</v>
      </c>
      <c r="O36" s="23"/>
      <c r="P36" s="145">
        <v>0.17599999999999999</v>
      </c>
      <c r="Q36" s="146">
        <v>0.155</v>
      </c>
      <c r="R36" s="23"/>
      <c r="S36" s="148">
        <v>0.17699999999999999</v>
      </c>
      <c r="T36" s="146">
        <v>0.157</v>
      </c>
    </row>
    <row r="37" spans="1:21" ht="14.25" customHeight="1">
      <c r="A37" s="534"/>
      <c r="B37" s="534"/>
      <c r="C37" s="529" t="s">
        <v>129</v>
      </c>
      <c r="D37" s="530"/>
      <c r="E37" s="136"/>
      <c r="F37" s="137"/>
      <c r="G37" s="137"/>
      <c r="H37" s="138"/>
      <c r="I37" s="23"/>
      <c r="J37" s="301">
        <v>0.14299999999999996</v>
      </c>
      <c r="K37" s="301">
        <v>9.6999999999999781E-2</v>
      </c>
      <c r="L37" s="301"/>
      <c r="M37" s="301">
        <v>0.15099999999999986</v>
      </c>
      <c r="N37" s="301">
        <v>9.9999999999999784E-2</v>
      </c>
      <c r="O37" s="301"/>
      <c r="P37" s="301">
        <v>0.14699999999999985</v>
      </c>
      <c r="Q37" s="301">
        <v>9.7999999999999671E-2</v>
      </c>
      <c r="R37" s="301"/>
      <c r="S37" s="301">
        <v>0.14799999999999996</v>
      </c>
      <c r="T37" s="301">
        <v>0.10099999999999956</v>
      </c>
    </row>
    <row r="38" spans="1:21" ht="14.25" customHeight="1">
      <c r="A38" s="534"/>
      <c r="B38" s="534"/>
      <c r="C38" s="529" t="s">
        <v>130</v>
      </c>
      <c r="D38" s="530"/>
      <c r="E38" s="136">
        <v>48.7</v>
      </c>
      <c r="F38" s="137">
        <v>65</v>
      </c>
      <c r="G38" s="137"/>
      <c r="H38" s="138"/>
      <c r="I38" s="23"/>
      <c r="J38" s="145">
        <v>0.218</v>
      </c>
      <c r="K38" s="146">
        <v>0.16400000000000001</v>
      </c>
      <c r="L38" s="147"/>
      <c r="M38" s="145">
        <v>0.22800000000000001</v>
      </c>
      <c r="N38" s="148">
        <v>0.19600000000000001</v>
      </c>
      <c r="O38" s="23"/>
      <c r="P38" s="145">
        <v>0.22800000000000001</v>
      </c>
      <c r="Q38" s="146">
        <v>0.19600000000000001</v>
      </c>
      <c r="R38" s="23"/>
      <c r="S38" s="148">
        <v>0.19700000000000001</v>
      </c>
      <c r="T38" s="146">
        <v>0.17199999999999999</v>
      </c>
    </row>
    <row r="39" spans="1:21" ht="14.25" customHeight="1">
      <c r="A39" s="534"/>
      <c r="B39" s="534"/>
      <c r="C39" s="529" t="s">
        <v>131</v>
      </c>
      <c r="D39" s="530"/>
      <c r="E39" s="136">
        <v>48.7</v>
      </c>
      <c r="F39" s="137">
        <v>65</v>
      </c>
      <c r="G39" s="137"/>
      <c r="H39" s="138"/>
      <c r="I39" s="23"/>
      <c r="J39" s="145">
        <v>1.8560000000000001</v>
      </c>
      <c r="K39" s="146">
        <v>1.5580000000000001</v>
      </c>
      <c r="L39" s="147"/>
      <c r="M39" s="145">
        <v>1.851</v>
      </c>
      <c r="N39" s="148">
        <v>1.5529999999999999</v>
      </c>
      <c r="O39" s="23"/>
      <c r="P39" s="145">
        <v>1.87</v>
      </c>
      <c r="Q39" s="146">
        <v>1.581</v>
      </c>
      <c r="R39" s="23"/>
      <c r="S39" s="148">
        <v>1.85</v>
      </c>
      <c r="T39" s="146">
        <v>1.5780000000000001</v>
      </c>
    </row>
    <row r="40" spans="1:21" ht="14.25" customHeight="1">
      <c r="A40" s="534"/>
      <c r="B40" s="534"/>
      <c r="C40" s="529" t="s">
        <v>132</v>
      </c>
      <c r="D40" s="530"/>
      <c r="E40" s="136"/>
      <c r="F40" s="137"/>
      <c r="G40" s="137"/>
      <c r="H40" s="138"/>
      <c r="I40" s="23"/>
      <c r="J40" s="145">
        <v>0.11600000000000001</v>
      </c>
      <c r="K40" s="146">
        <v>0.13</v>
      </c>
      <c r="L40" s="147"/>
      <c r="M40" s="145">
        <v>0.11700000000000001</v>
      </c>
      <c r="N40" s="148">
        <v>0.13</v>
      </c>
      <c r="O40" s="23"/>
      <c r="P40" s="145">
        <v>0.11700000000000001</v>
      </c>
      <c r="Q40" s="146">
        <v>0.13</v>
      </c>
      <c r="R40" s="23"/>
      <c r="S40" s="148">
        <v>0.11799999999999999</v>
      </c>
      <c r="T40" s="146">
        <v>0.13200000000000001</v>
      </c>
    </row>
    <row r="41" spans="1:21" ht="14.25" customHeight="1">
      <c r="A41" s="534"/>
      <c r="B41" s="534"/>
      <c r="C41" s="531"/>
      <c r="D41" s="532"/>
      <c r="E41" s="150"/>
      <c r="F41" s="151"/>
      <c r="G41" s="151"/>
      <c r="H41" s="152"/>
      <c r="I41" s="283"/>
      <c r="J41" s="151"/>
      <c r="K41" s="184"/>
      <c r="L41" s="150"/>
      <c r="M41" s="151"/>
      <c r="N41" s="152"/>
      <c r="O41" s="283"/>
      <c r="P41" s="151"/>
      <c r="Q41" s="184"/>
      <c r="R41" s="283"/>
      <c r="S41" s="152"/>
      <c r="T41" s="184"/>
      <c r="U41" s="1"/>
    </row>
    <row r="42" spans="1:21" ht="14.25" customHeight="1">
      <c r="A42" s="534"/>
      <c r="B42" s="534"/>
      <c r="C42" s="531"/>
      <c r="D42" s="532"/>
      <c r="E42" s="150"/>
      <c r="F42" s="151"/>
      <c r="G42" s="151"/>
      <c r="H42" s="152"/>
      <c r="I42" s="283"/>
      <c r="J42" s="151"/>
      <c r="K42" s="184"/>
      <c r="L42" s="150"/>
      <c r="M42" s="151"/>
      <c r="N42" s="152"/>
      <c r="O42" s="283"/>
      <c r="P42" s="151"/>
      <c r="Q42" s="184"/>
      <c r="R42" s="283"/>
      <c r="S42" s="152"/>
      <c r="T42" s="184"/>
    </row>
    <row r="43" spans="1:21" ht="14.25" customHeight="1">
      <c r="A43" s="534"/>
      <c r="B43" s="534"/>
      <c r="C43" s="531"/>
      <c r="D43" s="532"/>
      <c r="E43" s="150"/>
      <c r="F43" s="151"/>
      <c r="G43" s="151"/>
      <c r="H43" s="152"/>
      <c r="I43" s="283"/>
      <c r="J43" s="151"/>
      <c r="K43" s="184"/>
      <c r="L43" s="150"/>
      <c r="M43" s="151"/>
      <c r="N43" s="152"/>
      <c r="O43" s="283"/>
      <c r="P43" s="151"/>
      <c r="Q43" s="184"/>
      <c r="R43" s="283"/>
      <c r="S43" s="152"/>
      <c r="T43" s="184"/>
    </row>
    <row r="44" spans="1:21" ht="14.25" customHeight="1">
      <c r="A44" s="534"/>
      <c r="B44" s="534"/>
      <c r="C44" s="518"/>
      <c r="D44" s="519"/>
      <c r="E44" s="150"/>
      <c r="F44" s="151"/>
      <c r="G44" s="151"/>
      <c r="H44" s="152"/>
      <c r="I44" s="283"/>
      <c r="J44" s="151"/>
      <c r="K44" s="184"/>
      <c r="L44" s="150"/>
      <c r="M44" s="151"/>
      <c r="N44" s="152"/>
      <c r="O44" s="283"/>
      <c r="P44" s="151"/>
      <c r="Q44" s="184"/>
      <c r="R44" s="283"/>
      <c r="S44" s="152"/>
      <c r="T44" s="184"/>
    </row>
    <row r="45" spans="1:21" ht="14.25" customHeight="1">
      <c r="A45" s="534"/>
      <c r="B45" s="534"/>
      <c r="C45" s="518"/>
      <c r="D45" s="519"/>
      <c r="E45" s="150"/>
      <c r="F45" s="151"/>
      <c r="G45" s="151"/>
      <c r="H45" s="152"/>
      <c r="I45" s="283"/>
      <c r="J45" s="151"/>
      <c r="K45" s="184"/>
      <c r="L45" s="150"/>
      <c r="M45" s="151"/>
      <c r="N45" s="152"/>
      <c r="O45" s="283"/>
      <c r="P45" s="151"/>
      <c r="Q45" s="184"/>
      <c r="R45" s="283"/>
      <c r="S45" s="152"/>
      <c r="T45" s="184"/>
    </row>
    <row r="46" spans="1:21" ht="14.25" customHeight="1">
      <c r="A46" s="534"/>
      <c r="B46" s="534"/>
      <c r="C46" s="518"/>
      <c r="D46" s="519"/>
      <c r="E46" s="150"/>
      <c r="F46" s="151"/>
      <c r="G46" s="151"/>
      <c r="H46" s="152"/>
      <c r="I46" s="283"/>
      <c r="J46" s="151"/>
      <c r="K46" s="184"/>
      <c r="L46" s="150"/>
      <c r="M46" s="151"/>
      <c r="N46" s="152"/>
      <c r="O46" s="283"/>
      <c r="P46" s="151"/>
      <c r="Q46" s="184"/>
      <c r="R46" s="283"/>
      <c r="S46" s="152"/>
      <c r="T46" s="184"/>
    </row>
    <row r="47" spans="1:21" ht="14.25" customHeight="1">
      <c r="A47" s="534"/>
      <c r="B47" s="534"/>
      <c r="C47" s="518"/>
      <c r="D47" s="519"/>
      <c r="E47" s="150"/>
      <c r="F47" s="151"/>
      <c r="G47" s="151"/>
      <c r="H47" s="152"/>
      <c r="I47" s="283"/>
      <c r="J47" s="151"/>
      <c r="K47" s="184"/>
      <c r="L47" s="150"/>
      <c r="M47" s="151"/>
      <c r="N47" s="152"/>
      <c r="O47" s="283"/>
      <c r="P47" s="151"/>
      <c r="Q47" s="184"/>
      <c r="R47" s="283"/>
      <c r="S47" s="152"/>
      <c r="T47" s="184"/>
    </row>
    <row r="48" spans="1:21" ht="14.25" customHeight="1">
      <c r="A48" s="534"/>
      <c r="B48" s="534"/>
      <c r="C48" s="518"/>
      <c r="D48" s="519"/>
      <c r="E48" s="150"/>
      <c r="F48" s="151"/>
      <c r="G48" s="151"/>
      <c r="H48" s="152"/>
      <c r="I48" s="283"/>
      <c r="J48" s="151"/>
      <c r="K48" s="184"/>
      <c r="L48" s="150"/>
      <c r="M48" s="151"/>
      <c r="N48" s="152"/>
      <c r="O48" s="283"/>
      <c r="P48" s="151"/>
      <c r="Q48" s="184"/>
      <c r="R48" s="283"/>
      <c r="S48" s="152"/>
      <c r="T48" s="184"/>
    </row>
    <row r="49" spans="1:23" ht="14.25" customHeight="1">
      <c r="A49" s="534"/>
      <c r="B49" s="534"/>
      <c r="C49" s="518"/>
      <c r="D49" s="519"/>
      <c r="E49" s="150"/>
      <c r="F49" s="151"/>
      <c r="G49" s="151"/>
      <c r="H49" s="152"/>
      <c r="I49" s="283"/>
      <c r="J49" s="151"/>
      <c r="K49" s="184"/>
      <c r="L49" s="150"/>
      <c r="M49" s="151"/>
      <c r="N49" s="152"/>
      <c r="O49" s="283"/>
      <c r="P49" s="151"/>
      <c r="Q49" s="184"/>
      <c r="R49" s="283"/>
      <c r="S49" s="152"/>
      <c r="T49" s="184"/>
    </row>
    <row r="50" spans="1:23" ht="14.25" customHeight="1">
      <c r="A50" s="534"/>
      <c r="B50" s="534"/>
      <c r="C50" s="518"/>
      <c r="D50" s="519"/>
      <c r="E50" s="150"/>
      <c r="F50" s="151"/>
      <c r="G50" s="151"/>
      <c r="H50" s="152"/>
      <c r="I50" s="283"/>
      <c r="J50" s="151"/>
      <c r="K50" s="184"/>
      <c r="L50" s="150"/>
      <c r="M50" s="151"/>
      <c r="N50" s="152"/>
      <c r="O50" s="283"/>
      <c r="P50" s="151"/>
      <c r="Q50" s="184"/>
      <c r="R50" s="283"/>
      <c r="S50" s="152"/>
      <c r="T50" s="184"/>
    </row>
    <row r="51" spans="1:23" ht="14.25" customHeight="1">
      <c r="A51" s="534"/>
      <c r="B51" s="534"/>
      <c r="C51" s="518"/>
      <c r="D51" s="519"/>
      <c r="E51" s="150"/>
      <c r="F51" s="151"/>
      <c r="G51" s="151"/>
      <c r="H51" s="152"/>
      <c r="I51" s="283"/>
      <c r="J51" s="151"/>
      <c r="K51" s="184"/>
      <c r="L51" s="150"/>
      <c r="M51" s="151"/>
      <c r="N51" s="152"/>
      <c r="O51" s="283"/>
      <c r="P51" s="151"/>
      <c r="Q51" s="184"/>
      <c r="R51" s="283"/>
      <c r="S51" s="152"/>
      <c r="T51" s="184"/>
    </row>
    <row r="52" spans="1:23" ht="14.25" customHeight="1" thickBot="1">
      <c r="A52" s="534"/>
      <c r="B52" s="534"/>
      <c r="C52" s="518"/>
      <c r="D52" s="519"/>
      <c r="E52" s="343"/>
      <c r="F52" s="344"/>
      <c r="G52" s="123"/>
      <c r="H52" s="158"/>
      <c r="I52" s="284"/>
      <c r="J52" s="344"/>
      <c r="K52" s="377"/>
      <c r="L52" s="343"/>
      <c r="M52" s="344"/>
      <c r="N52" s="378"/>
      <c r="O52" s="284"/>
      <c r="P52" s="344"/>
      <c r="Q52" s="377"/>
      <c r="R52" s="284"/>
      <c r="S52" s="378"/>
      <c r="T52" s="377"/>
    </row>
    <row r="53" spans="1:23" ht="14.25" customHeight="1">
      <c r="A53" s="561"/>
      <c r="B53" s="164"/>
      <c r="C53" s="17"/>
      <c r="D53" s="55"/>
      <c r="E53" s="165" t="s">
        <v>50</v>
      </c>
      <c r="F53" s="166">
        <f>IF(K58&gt;0,SQRT((1-K58^2)/K58^2),)</f>
        <v>0</v>
      </c>
      <c r="G53" s="167"/>
      <c r="H53" s="168"/>
      <c r="I53" s="164"/>
      <c r="J53" s="166"/>
      <c r="K53" s="169"/>
      <c r="L53" s="165" t="s">
        <v>50</v>
      </c>
      <c r="M53" s="166">
        <f>IF(I58&gt;0,SQRT((1-I58^2)/I58^2),)</f>
        <v>0</v>
      </c>
      <c r="N53" s="170"/>
      <c r="O53" s="165"/>
      <c r="P53" s="166"/>
      <c r="Q53" s="169"/>
      <c r="R53" s="165"/>
      <c r="S53" s="170"/>
      <c r="T53" s="169"/>
    </row>
    <row r="54" spans="1:23" ht="14.25" customHeight="1" thickBot="1">
      <c r="A54" s="561"/>
      <c r="B54" s="171"/>
      <c r="C54" s="172"/>
      <c r="D54" s="173"/>
      <c r="E54" s="5" t="s">
        <v>50</v>
      </c>
      <c r="F54" s="123">
        <f>IF(K59&gt;0,SQRT((1-K59^2)/K59^2),)</f>
        <v>0</v>
      </c>
      <c r="G54" s="174"/>
      <c r="H54" s="175"/>
      <c r="I54" s="171"/>
      <c r="J54" s="123"/>
      <c r="K54" s="158"/>
      <c r="L54" s="122" t="s">
        <v>50</v>
      </c>
      <c r="M54" s="123">
        <f>IF(I59&gt;0,SQRT((1-I59^2)/I59^2),)</f>
        <v>0</v>
      </c>
      <c r="N54" s="124"/>
      <c r="O54" s="122"/>
      <c r="P54" s="123"/>
      <c r="Q54" s="158"/>
      <c r="R54" s="122"/>
      <c r="S54" s="124"/>
      <c r="T54" s="158"/>
      <c r="V54" s="177"/>
    </row>
    <row r="55" spans="1:23" ht="14.25" customHeight="1">
      <c r="A55" s="534"/>
      <c r="B55" s="480" t="s">
        <v>51</v>
      </c>
      <c r="C55" s="520"/>
      <c r="D55" s="178" t="s">
        <v>30</v>
      </c>
      <c r="E55" s="522"/>
      <c r="F55" s="523"/>
      <c r="G55" s="523"/>
      <c r="H55" s="524"/>
      <c r="I55" s="13"/>
      <c r="J55" s="14"/>
      <c r="K55" s="15"/>
      <c r="L55" s="16"/>
      <c r="M55" s="14"/>
      <c r="N55" s="17"/>
      <c r="O55" s="13"/>
      <c r="P55" s="14"/>
      <c r="Q55" s="15"/>
      <c r="R55" s="13"/>
      <c r="S55" s="17"/>
      <c r="T55" s="15"/>
    </row>
    <row r="56" spans="1:23" ht="14.25" customHeight="1">
      <c r="A56" s="534"/>
      <c r="B56" s="480"/>
      <c r="C56" s="520"/>
      <c r="D56" s="184" t="s">
        <v>31</v>
      </c>
      <c r="E56" s="518"/>
      <c r="F56" s="525"/>
      <c r="G56" s="525"/>
      <c r="H56" s="519"/>
      <c r="I56" s="23"/>
      <c r="J56" s="145">
        <v>35</v>
      </c>
      <c r="K56" s="146"/>
      <c r="L56" s="147"/>
      <c r="M56" s="145">
        <v>35</v>
      </c>
      <c r="N56" s="148"/>
      <c r="O56" s="23"/>
      <c r="P56" s="145">
        <v>35</v>
      </c>
      <c r="Q56" s="146"/>
      <c r="R56" s="23"/>
      <c r="S56" s="148">
        <v>35</v>
      </c>
      <c r="T56" s="146"/>
    </row>
    <row r="57" spans="1:23" ht="14.25" customHeight="1" thickBot="1">
      <c r="A57" s="534"/>
      <c r="B57" s="465"/>
      <c r="C57" s="521"/>
      <c r="D57" s="158" t="s">
        <v>32</v>
      </c>
      <c r="E57" s="526"/>
      <c r="F57" s="527"/>
      <c r="G57" s="527"/>
      <c r="H57" s="528"/>
      <c r="I57" s="237"/>
      <c r="J57" s="410" t="s">
        <v>109</v>
      </c>
      <c r="K57" s="411"/>
      <c r="L57" s="412"/>
      <c r="M57" s="410" t="s">
        <v>109</v>
      </c>
      <c r="N57" s="413"/>
      <c r="O57" s="414"/>
      <c r="P57" s="410" t="s">
        <v>109</v>
      </c>
      <c r="Q57" s="411"/>
      <c r="R57" s="414"/>
      <c r="S57" s="410" t="s">
        <v>109</v>
      </c>
      <c r="T57" s="234"/>
    </row>
    <row r="58" spans="1:23" ht="14.25" customHeight="1" thickBot="1">
      <c r="A58" s="534"/>
      <c r="B58" s="503" t="s">
        <v>54</v>
      </c>
      <c r="C58" s="504"/>
      <c r="D58" s="505"/>
      <c r="E58" s="512" t="s">
        <v>55</v>
      </c>
      <c r="F58" s="513"/>
      <c r="G58" s="513"/>
      <c r="H58" s="513"/>
      <c r="I58" s="191"/>
      <c r="J58" s="299"/>
      <c r="K58" s="300"/>
      <c r="L58" s="191"/>
      <c r="M58" s="299"/>
      <c r="N58" s="300"/>
      <c r="O58" s="191"/>
      <c r="P58" s="299"/>
      <c r="Q58" s="300"/>
      <c r="R58" s="191"/>
      <c r="S58" s="299"/>
      <c r="T58" s="193"/>
    </row>
    <row r="59" spans="1:23" ht="14.25" customHeight="1">
      <c r="A59" s="534"/>
      <c r="B59" s="506"/>
      <c r="C59" s="507"/>
      <c r="D59" s="508"/>
      <c r="E59" s="514" t="s">
        <v>56</v>
      </c>
      <c r="F59" s="515"/>
      <c r="G59" s="515"/>
      <c r="H59" s="515"/>
      <c r="I59" s="305"/>
      <c r="J59" s="299"/>
      <c r="K59" s="304"/>
      <c r="L59" s="305"/>
      <c r="M59" s="299"/>
      <c r="N59" s="304"/>
      <c r="O59" s="305"/>
      <c r="P59" s="299"/>
      <c r="Q59" s="304"/>
      <c r="R59" s="305"/>
      <c r="S59" s="299"/>
      <c r="T59" s="302"/>
    </row>
    <row r="60" spans="1:23" ht="14.25" customHeight="1">
      <c r="A60" s="534"/>
      <c r="B60" s="506"/>
      <c r="C60" s="507"/>
      <c r="D60" s="508"/>
      <c r="E60" s="516" t="s">
        <v>28</v>
      </c>
      <c r="F60" s="517"/>
      <c r="G60" s="517"/>
      <c r="H60" s="517"/>
      <c r="I60" s="493"/>
      <c r="J60" s="494"/>
      <c r="K60" s="495"/>
      <c r="L60" s="493"/>
      <c r="M60" s="494"/>
      <c r="N60" s="495"/>
      <c r="O60" s="493"/>
      <c r="P60" s="494"/>
      <c r="Q60" s="495"/>
      <c r="R60" s="493"/>
      <c r="S60" s="494"/>
      <c r="T60" s="496"/>
    </row>
    <row r="61" spans="1:23" ht="14.25" customHeight="1" thickBot="1">
      <c r="A61" s="534"/>
      <c r="B61" s="509"/>
      <c r="C61" s="510"/>
      <c r="D61" s="511"/>
      <c r="E61" s="497" t="s">
        <v>28</v>
      </c>
      <c r="F61" s="498"/>
      <c r="G61" s="498"/>
      <c r="H61" s="498"/>
      <c r="I61" s="499"/>
      <c r="J61" s="500"/>
      <c r="K61" s="501"/>
      <c r="L61" s="499"/>
      <c r="M61" s="500"/>
      <c r="N61" s="501"/>
      <c r="O61" s="499"/>
      <c r="P61" s="500"/>
      <c r="Q61" s="501"/>
      <c r="R61" s="499"/>
      <c r="S61" s="500"/>
      <c r="T61" s="502"/>
      <c r="W61" s="197"/>
    </row>
    <row r="62" spans="1:23" ht="14.25" customHeight="1">
      <c r="A62" s="534"/>
      <c r="B62" s="477" t="s">
        <v>57</v>
      </c>
      <c r="C62" s="478"/>
      <c r="D62" s="479"/>
      <c r="E62" s="483" t="s">
        <v>58</v>
      </c>
      <c r="F62" s="484"/>
      <c r="G62" s="484"/>
      <c r="H62" s="485"/>
      <c r="I62" s="201">
        <f>ROUND((V8^2+W8^2)*[2]АРЭС!$F$8/[2]АРЭС!$C$8^2,4)</f>
        <v>3.0999999999999999E-3</v>
      </c>
      <c r="J62" s="415" t="s">
        <v>59</v>
      </c>
      <c r="K62" s="416">
        <f>ROUND((V8^2+W8^2)*[2]АРЭС!$I$8/([2]АРЭС!$C$8*100),4)</f>
        <v>9.9699999999999997E-2</v>
      </c>
      <c r="L62" s="417">
        <f>ROUND((X8^2+Y8^2)*[2]АРЭС!$F$8/[2]АРЭС!$C$8^2,4)</f>
        <v>2.8999999999999998E-3</v>
      </c>
      <c r="M62" s="415" t="s">
        <v>59</v>
      </c>
      <c r="N62" s="416">
        <f>ROUND((X8^2+Y8^2)*[2]АРЭС!$I$8/([2]АРЭС!$C$8*100),4)</f>
        <v>9.4E-2</v>
      </c>
      <c r="O62" s="417">
        <f>ROUND((Z8^2+AA8^2)*[2]АРЭС!$F$8/[2]АРЭС!$C$8^2,4)</f>
        <v>2.5999999999999999E-3</v>
      </c>
      <c r="P62" s="415" t="s">
        <v>59</v>
      </c>
      <c r="Q62" s="416">
        <f>ROUND((Z8^2+AA8^2)*[2]АРЭС!$I$8/([2]АРЭС!$C$8*100),4)</f>
        <v>8.5900000000000004E-2</v>
      </c>
      <c r="R62" s="417">
        <f>ROUND((AB8^2+AC8^2)*[2]АРЭС!$F$8/[2]АРЭС!$C$8^2,4)</f>
        <v>2.5999999999999999E-3</v>
      </c>
      <c r="S62" s="415" t="s">
        <v>59</v>
      </c>
      <c r="T62" s="416">
        <f>ROUND((AB8^2+AC8^2)*[2]АРЭС!$I$8/([2]АРЭС!$C$8*100),4)</f>
        <v>8.4900000000000003E-2</v>
      </c>
    </row>
    <row r="63" spans="1:23" ht="14.25" customHeight="1">
      <c r="A63" s="534"/>
      <c r="B63" s="480"/>
      <c r="C63" s="481"/>
      <c r="D63" s="482"/>
      <c r="E63" s="486" t="s">
        <v>58</v>
      </c>
      <c r="F63" s="487"/>
      <c r="G63" s="487"/>
      <c r="H63" s="488"/>
      <c r="I63" s="201">
        <f>ROUND((V12^2+W12^2)*[2]АРЭС!$F$9/[2]АРЭС!$C$9^2,4)</f>
        <v>2.5999999999999999E-3</v>
      </c>
      <c r="J63" s="415" t="s">
        <v>59</v>
      </c>
      <c r="K63" s="416">
        <f>ROUND((V12^2+W12^2)*[2]АРЭС!$I$9/([2]АРЭС!$C$9*100),4)</f>
        <v>8.5300000000000001E-2</v>
      </c>
      <c r="L63" s="417">
        <f>ROUND((X12^2+Y12^2)*[2]АРЭС!$F$9/[2]АРЭС!$C$9^2,4)</f>
        <v>2.7000000000000001E-3</v>
      </c>
      <c r="M63" s="415" t="s">
        <v>59</v>
      </c>
      <c r="N63" s="416">
        <f>ROUND((X12^2+Y12^2)*[2]АРЭС!$I$9/([2]АРЭС!$C$9*100),4)</f>
        <v>8.6900000000000005E-2</v>
      </c>
      <c r="O63" s="417">
        <f>ROUND((Z12^2+AA12^2)*[2]АРЭС!$F$9/[2]АРЭС!$C$9^2,4)</f>
        <v>2.7000000000000001E-3</v>
      </c>
      <c r="P63" s="415" t="s">
        <v>59</v>
      </c>
      <c r="Q63" s="416">
        <f>ROUND((Z12^2+AA12^2)*[2]АРЭС!$I$9/([2]АРЭС!$C$9*100),4)</f>
        <v>8.8200000000000001E-2</v>
      </c>
      <c r="R63" s="417">
        <f>ROUND((AB12^2+AC12^2)*[2]АРЭС!$F$9/[2]АРЭС!$C$9^2,4)</f>
        <v>2.5999999999999999E-3</v>
      </c>
      <c r="S63" s="415" t="s">
        <v>59</v>
      </c>
      <c r="T63" s="416">
        <f>ROUND((AB12^2+AC12^2)*[2]АРЭС!$I$9/([2]АРЭС!$C$9*100),4)</f>
        <v>8.5800000000000001E-2</v>
      </c>
    </row>
    <row r="64" spans="1:23" ht="14.25" customHeight="1">
      <c r="A64" s="534"/>
      <c r="B64" s="480"/>
      <c r="C64" s="481"/>
      <c r="D64" s="482"/>
      <c r="E64" s="486" t="s">
        <v>58</v>
      </c>
      <c r="F64" s="487"/>
      <c r="G64" s="487"/>
      <c r="H64" s="488"/>
      <c r="I64" s="105"/>
      <c r="J64" s="204" t="s">
        <v>59</v>
      </c>
      <c r="K64" s="74"/>
      <c r="L64" s="105"/>
      <c r="M64" s="204" t="s">
        <v>59</v>
      </c>
      <c r="N64" s="74"/>
      <c r="O64" s="105"/>
      <c r="P64" s="204" t="s">
        <v>59</v>
      </c>
      <c r="Q64" s="74"/>
      <c r="R64" s="105"/>
      <c r="S64" s="204" t="s">
        <v>59</v>
      </c>
      <c r="T64" s="74"/>
    </row>
    <row r="65" spans="1:20" ht="14.25" customHeight="1" thickBot="1">
      <c r="A65" s="534"/>
      <c r="B65" s="480"/>
      <c r="C65" s="481"/>
      <c r="D65" s="482"/>
      <c r="E65" s="489" t="s">
        <v>58</v>
      </c>
      <c r="F65" s="490"/>
      <c r="G65" s="490"/>
      <c r="H65" s="491"/>
      <c r="I65" s="113"/>
      <c r="J65" s="205" t="s">
        <v>59</v>
      </c>
      <c r="K65" s="61"/>
      <c r="L65" s="113"/>
      <c r="M65" s="205" t="s">
        <v>59</v>
      </c>
      <c r="N65" s="61"/>
      <c r="O65" s="113"/>
      <c r="P65" s="205" t="s">
        <v>59</v>
      </c>
      <c r="Q65" s="61"/>
      <c r="R65" s="113"/>
      <c r="S65" s="205" t="s">
        <v>59</v>
      </c>
      <c r="T65" s="61"/>
    </row>
    <row r="66" spans="1:20" ht="14.25" customHeight="1">
      <c r="A66" s="561"/>
      <c r="B66" s="206"/>
      <c r="C66" s="207"/>
      <c r="D66" s="208"/>
      <c r="E66" s="209"/>
      <c r="F66" s="492" t="s">
        <v>60</v>
      </c>
      <c r="G66" s="492"/>
      <c r="H66" s="210"/>
      <c r="I66" s="211">
        <f>I62+V8+V7+H6</f>
        <v>3.0900999999999996</v>
      </c>
      <c r="J66" s="212" t="s">
        <v>59</v>
      </c>
      <c r="K66" s="213">
        <f>K62+W8+W7+H7</f>
        <v>2.6057000000000001</v>
      </c>
      <c r="L66" s="211">
        <f>L62+X8+X7+H6</f>
        <v>2.9979</v>
      </c>
      <c r="M66" s="212" t="s">
        <v>59</v>
      </c>
      <c r="N66" s="214">
        <f>N62+Y8+Y7+H7</f>
        <v>2.5350000000000001</v>
      </c>
      <c r="O66" s="215">
        <f>O62+Z8+Z7+H6</f>
        <v>2.9066000000000001</v>
      </c>
      <c r="P66" s="212" t="s">
        <v>59</v>
      </c>
      <c r="Q66" s="213">
        <f>Q62+AA8+AA7+H7</f>
        <v>2.3729000000000005</v>
      </c>
      <c r="R66" s="211">
        <f>R62+AB8+AB7+H6</f>
        <v>2.8946000000000001</v>
      </c>
      <c r="S66" s="212" t="s">
        <v>59</v>
      </c>
      <c r="T66" s="214">
        <f>T62+AC8+AC7+H7</f>
        <v>2.3549000000000002</v>
      </c>
    </row>
    <row r="67" spans="1:20" ht="14.25" customHeight="1">
      <c r="A67" s="561"/>
      <c r="B67" s="216"/>
      <c r="C67" s="217"/>
      <c r="D67" s="218"/>
      <c r="E67" s="219"/>
      <c r="F67" s="462" t="s">
        <v>61</v>
      </c>
      <c r="G67" s="462"/>
      <c r="H67" s="220"/>
      <c r="I67" s="221">
        <f>I63+V12+V11+H10</f>
        <v>2.7856000000000001</v>
      </c>
      <c r="J67" s="204" t="s">
        <v>59</v>
      </c>
      <c r="K67" s="221">
        <f>K63+W12+W11+H11</f>
        <v>2.4953000000000003</v>
      </c>
      <c r="L67" s="222">
        <f>L63+X12+X11+H10</f>
        <v>2.8016999999999999</v>
      </c>
      <c r="M67" s="204" t="s">
        <v>59</v>
      </c>
      <c r="N67" s="223">
        <f>N63+Y12+Y11+H11</f>
        <v>2.5299</v>
      </c>
      <c r="O67" s="221">
        <f>O63+Z12+Z11+H10</f>
        <v>2.8167</v>
      </c>
      <c r="P67" s="204" t="s">
        <v>59</v>
      </c>
      <c r="Q67" s="221">
        <f>Q63+AA12+AA11+H11</f>
        <v>2.5562</v>
      </c>
      <c r="R67" s="222">
        <f>R63+AB12+AB11+H10</f>
        <v>2.7686000000000002</v>
      </c>
      <c r="S67" s="204" t="s">
        <v>59</v>
      </c>
      <c r="T67" s="223">
        <f>T63+AC12+AC11+H11</f>
        <v>2.5337999999999998</v>
      </c>
    </row>
    <row r="68" spans="1:20" ht="14.25" customHeight="1">
      <c r="A68" s="561"/>
      <c r="B68" s="216"/>
      <c r="C68" s="217"/>
      <c r="D68" s="218"/>
      <c r="E68" s="219"/>
      <c r="F68" s="463" t="s">
        <v>62</v>
      </c>
      <c r="G68" s="463"/>
      <c r="H68" s="220"/>
      <c r="I68" s="106"/>
      <c r="J68" s="204" t="s">
        <v>59</v>
      </c>
      <c r="K68" s="106"/>
      <c r="L68" s="105"/>
      <c r="M68" s="204" t="s">
        <v>59</v>
      </c>
      <c r="N68" s="74"/>
      <c r="O68" s="106"/>
      <c r="P68" s="204" t="s">
        <v>59</v>
      </c>
      <c r="Q68" s="106"/>
      <c r="R68" s="105"/>
      <c r="S68" s="204" t="s">
        <v>59</v>
      </c>
      <c r="T68" s="74"/>
    </row>
    <row r="69" spans="1:20" ht="14.25" customHeight="1" thickBot="1">
      <c r="A69" s="561"/>
      <c r="B69" s="224"/>
      <c r="C69" s="225"/>
      <c r="D69" s="226"/>
      <c r="E69" s="227"/>
      <c r="F69" s="464" t="s">
        <v>63</v>
      </c>
      <c r="G69" s="464"/>
      <c r="H69" s="228"/>
      <c r="I69" s="225"/>
      <c r="J69" s="229" t="s">
        <v>59</v>
      </c>
      <c r="K69" s="225"/>
      <c r="L69" s="224"/>
      <c r="M69" s="229" t="s">
        <v>59</v>
      </c>
      <c r="N69" s="226"/>
      <c r="O69" s="225"/>
      <c r="P69" s="229" t="s">
        <v>59</v>
      </c>
      <c r="Q69" s="225"/>
      <c r="R69" s="224"/>
      <c r="S69" s="229" t="s">
        <v>59</v>
      </c>
      <c r="T69" s="226"/>
    </row>
    <row r="70" spans="1:20" ht="14.25" customHeight="1" thickBot="1">
      <c r="A70" s="534"/>
      <c r="B70" s="465"/>
      <c r="C70" s="466"/>
      <c r="D70" s="467"/>
      <c r="E70" s="468" t="s">
        <v>64</v>
      </c>
      <c r="F70" s="469"/>
      <c r="G70" s="469"/>
      <c r="H70" s="470"/>
      <c r="I70" s="230">
        <f>I66+I67</f>
        <v>5.8757000000000001</v>
      </c>
      <c r="J70" s="231" t="s">
        <v>59</v>
      </c>
      <c r="K70" s="232">
        <f>K66+K67</f>
        <v>5.1010000000000009</v>
      </c>
      <c r="L70" s="230">
        <f>L66+L67</f>
        <v>5.7995999999999999</v>
      </c>
      <c r="M70" s="231" t="s">
        <v>59</v>
      </c>
      <c r="N70" s="232">
        <f>N66+N67</f>
        <v>5.0648999999999997</v>
      </c>
      <c r="O70" s="230">
        <f>O66+O67</f>
        <v>5.7233000000000001</v>
      </c>
      <c r="P70" s="231" t="s">
        <v>59</v>
      </c>
      <c r="Q70" s="232">
        <f>Q66+Q67</f>
        <v>4.9291</v>
      </c>
      <c r="R70" s="230">
        <f>R66+R67</f>
        <v>5.6631999999999998</v>
      </c>
      <c r="S70" s="231" t="s">
        <v>59</v>
      </c>
      <c r="T70" s="232">
        <f>T66+T67</f>
        <v>4.8887</v>
      </c>
    </row>
    <row r="71" spans="1:20" ht="14.25" customHeight="1" thickBot="1">
      <c r="A71" s="534"/>
      <c r="B71" s="471" t="s">
        <v>65</v>
      </c>
      <c r="C71" s="472"/>
      <c r="D71" s="473"/>
      <c r="E71" s="474" t="str">
        <f>[3]РОЗОВАЯ1!E71</f>
        <v>Секисова М.К.</v>
      </c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6"/>
    </row>
    <row r="72" spans="1:20" ht="14.25" customHeight="1" thickBot="1">
      <c r="A72" s="558"/>
      <c r="B72" s="459" t="s">
        <v>67</v>
      </c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1"/>
    </row>
    <row r="74" spans="1:20" ht="15">
      <c r="B74" t="s">
        <v>68</v>
      </c>
      <c r="P74" t="s">
        <v>69</v>
      </c>
      <c r="R74" s="352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E74"/>
  <sheetViews>
    <sheetView zoomScaleNormal="100" workbookViewId="0">
      <selection activeCell="AE5" sqref="AE5"/>
    </sheetView>
  </sheetViews>
  <sheetFormatPr defaultRowHeight="12.75"/>
  <cols>
    <col min="1" max="2" width="6" customWidth="1"/>
    <col min="3" max="3" width="7.42578125" customWidth="1"/>
    <col min="4" max="4" width="11" customWidth="1"/>
    <col min="5" max="7" width="6" customWidth="1"/>
    <col min="8" max="8" width="6.140625" customWidth="1"/>
    <col min="9" max="9" width="8.140625" customWidth="1"/>
    <col min="10" max="10" width="6.28515625" customWidth="1"/>
    <col min="11" max="11" width="6.85546875" customWidth="1"/>
    <col min="12" max="12" width="8.7109375" customWidth="1"/>
    <col min="13" max="13" width="6.28515625" customWidth="1"/>
    <col min="14" max="14" width="8.42578125" customWidth="1"/>
    <col min="15" max="20" width="6.28515625" customWidth="1"/>
    <col min="21" max="29" width="0" hidden="1" customWidth="1"/>
  </cols>
  <sheetData>
    <row r="1" spans="1:31" ht="14.25" customHeight="1">
      <c r="A1" s="559" t="s">
        <v>117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</row>
    <row r="2" spans="1:31" ht="14.25" customHeight="1" thickBot="1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</row>
    <row r="3" spans="1:31" ht="14.25" customHeight="1" thickBot="1">
      <c r="A3" s="533" t="s">
        <v>1</v>
      </c>
      <c r="B3" s="477"/>
      <c r="C3" s="478"/>
      <c r="D3" s="479"/>
      <c r="E3" s="477" t="s">
        <v>2</v>
      </c>
      <c r="F3" s="479"/>
      <c r="G3" s="478" t="s">
        <v>3</v>
      </c>
      <c r="H3" s="479"/>
      <c r="I3" s="562" t="s">
        <v>76</v>
      </c>
      <c r="J3" s="563"/>
      <c r="K3" s="564"/>
      <c r="L3" s="562" t="s">
        <v>77</v>
      </c>
      <c r="M3" s="563"/>
      <c r="N3" s="564"/>
      <c r="O3" s="562" t="s">
        <v>78</v>
      </c>
      <c r="P3" s="563"/>
      <c r="Q3" s="564"/>
      <c r="R3" s="562" t="s">
        <v>79</v>
      </c>
      <c r="S3" s="563"/>
      <c r="T3" s="564"/>
    </row>
    <row r="4" spans="1:31" ht="14.25" customHeight="1">
      <c r="A4" s="534"/>
      <c r="B4" s="480"/>
      <c r="C4" s="481"/>
      <c r="D4" s="482"/>
      <c r="E4" s="480"/>
      <c r="F4" s="482"/>
      <c r="G4" s="481"/>
      <c r="H4" s="482"/>
      <c r="I4" s="2" t="s">
        <v>8</v>
      </c>
      <c r="J4" s="3" t="s">
        <v>9</v>
      </c>
      <c r="K4" s="4" t="s">
        <v>10</v>
      </c>
      <c r="L4" s="2" t="s">
        <v>8</v>
      </c>
      <c r="M4" s="3" t="s">
        <v>9</v>
      </c>
      <c r="N4" s="4" t="s">
        <v>10</v>
      </c>
      <c r="O4" s="2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V4" s="556" t="s">
        <v>11</v>
      </c>
      <c r="W4" s="557"/>
      <c r="X4" s="556" t="s">
        <v>12</v>
      </c>
      <c r="Y4" s="557"/>
      <c r="Z4" s="556" t="s">
        <v>13</v>
      </c>
      <c r="AA4" s="557"/>
      <c r="AB4" s="556" t="s">
        <v>14</v>
      </c>
      <c r="AC4" s="557"/>
    </row>
    <row r="5" spans="1:31" ht="14.25" customHeight="1" thickBot="1">
      <c r="A5" s="534"/>
      <c r="B5" s="465"/>
      <c r="C5" s="466"/>
      <c r="D5" s="467"/>
      <c r="E5" s="465"/>
      <c r="F5" s="467"/>
      <c r="G5" s="466"/>
      <c r="H5" s="467"/>
      <c r="I5" s="5" t="s">
        <v>15</v>
      </c>
      <c r="J5" s="6" t="s">
        <v>16</v>
      </c>
      <c r="K5" s="7" t="s">
        <v>17</v>
      </c>
      <c r="L5" s="8" t="s">
        <v>15</v>
      </c>
      <c r="M5" s="6" t="s">
        <v>16</v>
      </c>
      <c r="N5" s="9" t="s">
        <v>18</v>
      </c>
      <c r="O5" s="5" t="s">
        <v>15</v>
      </c>
      <c r="P5" s="6" t="s">
        <v>16</v>
      </c>
      <c r="Q5" s="7" t="s">
        <v>17</v>
      </c>
      <c r="R5" s="5" t="s">
        <v>15</v>
      </c>
      <c r="S5" s="6" t="s">
        <v>16</v>
      </c>
      <c r="T5" s="7" t="s">
        <v>17</v>
      </c>
      <c r="AE5" s="19"/>
    </row>
    <row r="6" spans="1:31" ht="14.25" customHeight="1">
      <c r="A6" s="534"/>
      <c r="B6" s="533" t="s">
        <v>19</v>
      </c>
      <c r="C6" s="541" t="s">
        <v>20</v>
      </c>
      <c r="D6" s="51">
        <v>110</v>
      </c>
      <c r="E6" s="547">
        <v>7</v>
      </c>
      <c r="F6" s="548"/>
      <c r="G6" s="52" t="s">
        <v>21</v>
      </c>
      <c r="H6" s="265">
        <f>[2]АРЭС!$E$8</f>
        <v>2.5000000000000001E-2</v>
      </c>
      <c r="I6" s="13"/>
      <c r="J6" s="14"/>
      <c r="K6" s="15"/>
      <c r="L6" s="16"/>
      <c r="M6" s="14"/>
      <c r="N6" s="17"/>
      <c r="O6" s="13"/>
      <c r="P6" s="14"/>
      <c r="Q6" s="15"/>
      <c r="R6" s="13"/>
      <c r="S6" s="17"/>
      <c r="T6" s="15"/>
      <c r="V6" s="18" t="s">
        <v>22</v>
      </c>
      <c r="W6" s="18" t="s">
        <v>23</v>
      </c>
      <c r="X6" s="18" t="s">
        <v>22</v>
      </c>
      <c r="Y6" s="18" t="s">
        <v>23</v>
      </c>
      <c r="Z6" s="18" t="s">
        <v>22</v>
      </c>
      <c r="AA6" s="18" t="s">
        <v>23</v>
      </c>
      <c r="AB6" s="18" t="s">
        <v>22</v>
      </c>
      <c r="AC6" s="18" t="s">
        <v>23</v>
      </c>
    </row>
    <row r="7" spans="1:31" ht="14.25" customHeight="1">
      <c r="A7" s="534"/>
      <c r="B7" s="534"/>
      <c r="C7" s="542"/>
      <c r="D7" s="20">
        <v>35</v>
      </c>
      <c r="E7" s="549"/>
      <c r="F7" s="550"/>
      <c r="G7" s="21" t="s">
        <v>25</v>
      </c>
      <c r="H7" s="22">
        <f>[2]АРЭС!$L$8</f>
        <v>0.16800000000000001</v>
      </c>
      <c r="I7" s="23"/>
      <c r="J7" s="145"/>
      <c r="K7" s="146"/>
      <c r="L7" s="147"/>
      <c r="M7" s="145"/>
      <c r="N7" s="148"/>
      <c r="O7" s="23"/>
      <c r="P7" s="145"/>
      <c r="Q7" s="146"/>
      <c r="R7" s="23"/>
      <c r="S7" s="148"/>
      <c r="T7" s="146"/>
      <c r="U7" s="18" t="s">
        <v>88</v>
      </c>
      <c r="V7" s="288">
        <f>IF(I7&gt;0,ROUND(I7*$I$56*$I$58*SQRT(3)/1000,2),J7)</f>
        <v>0</v>
      </c>
      <c r="W7" s="289">
        <f>IF(K7&gt;0,K7,ROUND(V7*$M$53,2))</f>
        <v>0</v>
      </c>
      <c r="X7" s="288">
        <f>IF(L7&gt;0,ROUND(L7*$L$56*$L$58*SQRT(3)/1000,2),M7)</f>
        <v>0</v>
      </c>
      <c r="Y7" s="289">
        <f>IF(N7&gt;0,N7,ROUND(X7*$M$53,2))</f>
        <v>0</v>
      </c>
      <c r="Z7" s="288">
        <f>IF(O7&gt;0,ROUND(O7*$O$56*$O$58*SQRT(3)/1000,2),P7)</f>
        <v>0</v>
      </c>
      <c r="AA7" s="289">
        <f>IF(Q7&gt;0,Q7,ROUND(Z7*$M$53,2))</f>
        <v>0</v>
      </c>
      <c r="AB7" s="288">
        <f>IF(R7&gt;0,ROUND(R7*$R$56*$R$58*SQRT(3)/1000,2),S7)</f>
        <v>0</v>
      </c>
      <c r="AC7" s="289">
        <f>IF(T7&gt;0,T7,ROUND(AB7*$M$53,2))</f>
        <v>0</v>
      </c>
    </row>
    <row r="8" spans="1:31" ht="14.25" customHeight="1" thickBot="1">
      <c r="A8" s="534"/>
      <c r="B8" s="534"/>
      <c r="C8" s="542"/>
      <c r="D8" s="30">
        <v>6</v>
      </c>
      <c r="E8" s="551"/>
      <c r="F8" s="552"/>
      <c r="G8" s="31"/>
      <c r="H8" s="32"/>
      <c r="I8" s="237"/>
      <c r="J8" s="233">
        <v>3.31</v>
      </c>
      <c r="K8" s="290">
        <v>2.488</v>
      </c>
      <c r="L8" s="291"/>
      <c r="M8" s="233">
        <v>3.2410000000000001</v>
      </c>
      <c r="N8" s="290">
        <v>2.4790000000000001</v>
      </c>
      <c r="O8" s="292"/>
      <c r="P8" s="233">
        <v>3.2789999999999999</v>
      </c>
      <c r="Q8" s="290">
        <v>2.4660000000000002</v>
      </c>
      <c r="R8" s="292"/>
      <c r="S8" s="293">
        <v>3.2770000000000001</v>
      </c>
      <c r="T8" s="233">
        <v>2.4580000000000002</v>
      </c>
      <c r="U8" t="s">
        <v>118</v>
      </c>
      <c r="V8" s="394">
        <f>IF(I8&gt;0,ROUND(I8*$I$57*$K$58*SQRT(3)/1000,3),J8)</f>
        <v>3.31</v>
      </c>
      <c r="W8" s="395">
        <f>IF(K8&gt;0,K8,ROUND(V8*$F$53,3))</f>
        <v>2.488</v>
      </c>
      <c r="X8" s="394">
        <f>IF(L8&gt;0,ROUND(L8*$L$57*$N$58*SQRT(3)/1000,3),M8)</f>
        <v>3.2410000000000001</v>
      </c>
      <c r="Y8" s="395">
        <f>IF(N8&gt;0,N8,ROUND(X8*$F$53,3))</f>
        <v>2.4790000000000001</v>
      </c>
      <c r="Z8" s="394">
        <f>IF(O8&gt;0,ROUND(O8*$O$57*$Q$58*SQRT(3)/1000,3),P8)</f>
        <v>3.2789999999999999</v>
      </c>
      <c r="AA8" s="395">
        <f>IF(Q8&gt;0,Q8,ROUND(Z8*$F$53,3))</f>
        <v>2.4660000000000002</v>
      </c>
      <c r="AB8" s="394">
        <f>IF(R8&gt;0,ROUND(R8*$R$57*$T$58*SQRT(3)/1000,3),S8)</f>
        <v>3.2770000000000001</v>
      </c>
      <c r="AC8" s="41">
        <f>IF(T8&gt;0,T8,ROUND(AB8*$F$53,3))</f>
        <v>2.4580000000000002</v>
      </c>
    </row>
    <row r="9" spans="1:31" ht="14.25" customHeight="1" thickBot="1">
      <c r="A9" s="534"/>
      <c r="B9" s="534"/>
      <c r="C9" s="543"/>
      <c r="D9" s="42" t="s">
        <v>26</v>
      </c>
      <c r="E9" s="553"/>
      <c r="F9" s="554"/>
      <c r="G9" s="554"/>
      <c r="H9" s="555"/>
      <c r="I9" s="243"/>
      <c r="J9" s="355"/>
      <c r="K9" s="356"/>
      <c r="L9" s="357"/>
      <c r="M9" s="355"/>
      <c r="N9" s="358"/>
      <c r="O9" s="359"/>
      <c r="P9" s="355"/>
      <c r="Q9" s="356"/>
      <c r="R9" s="359"/>
      <c r="S9" s="358"/>
      <c r="T9" s="355"/>
      <c r="V9" s="50"/>
      <c r="W9" s="50"/>
      <c r="X9" s="50"/>
      <c r="Y9" s="50"/>
      <c r="Z9" s="50"/>
      <c r="AA9" s="50"/>
      <c r="AB9" s="50"/>
      <c r="AC9" s="50"/>
    </row>
    <row r="10" spans="1:31" ht="14.25" customHeight="1">
      <c r="A10" s="534"/>
      <c r="B10" s="534"/>
      <c r="C10" s="541" t="s">
        <v>90</v>
      </c>
      <c r="D10" s="51">
        <v>110</v>
      </c>
      <c r="E10" s="547">
        <v>7</v>
      </c>
      <c r="F10" s="548"/>
      <c r="G10" s="52" t="s">
        <v>21</v>
      </c>
      <c r="H10" s="265">
        <f>[2]АРЭС!$E$9</f>
        <v>2.5000000000000001E-2</v>
      </c>
      <c r="I10" s="13"/>
      <c r="J10" s="396"/>
      <c r="K10" s="397"/>
      <c r="L10" s="398"/>
      <c r="M10" s="396"/>
      <c r="N10" s="399"/>
      <c r="O10" s="400"/>
      <c r="P10" s="396"/>
      <c r="Q10" s="397"/>
      <c r="R10" s="400"/>
      <c r="S10" s="399"/>
      <c r="T10" s="396"/>
    </row>
    <row r="11" spans="1:31" ht="14.25" customHeight="1">
      <c r="A11" s="534"/>
      <c r="B11" s="534"/>
      <c r="C11" s="542"/>
      <c r="D11" s="20">
        <v>35</v>
      </c>
      <c r="E11" s="549"/>
      <c r="F11" s="550"/>
      <c r="G11" s="21" t="s">
        <v>25</v>
      </c>
      <c r="H11" s="22">
        <f>[2]АРЭС!$L$9</f>
        <v>0.16800000000000001</v>
      </c>
      <c r="I11" s="23"/>
      <c r="J11" s="401"/>
      <c r="K11" s="402"/>
      <c r="L11" s="403"/>
      <c r="M11" s="401"/>
      <c r="N11" s="404"/>
      <c r="O11" s="405"/>
      <c r="P11" s="401"/>
      <c r="Q11" s="402"/>
      <c r="R11" s="405"/>
      <c r="S11" s="404"/>
      <c r="T11" s="401"/>
      <c r="U11" s="18" t="s">
        <v>88</v>
      </c>
      <c r="V11" s="288">
        <f>IF(I11&gt;0,ROUND(I11*$K$56*$I$59*SQRT(3)/1000,2),J11)</f>
        <v>0</v>
      </c>
      <c r="W11" s="289">
        <f>IF(K11&gt;0,K11,ROUND(V11*$M$54,2))</f>
        <v>0</v>
      </c>
      <c r="X11" s="288">
        <f>IF(L11&gt;0,ROUND(L11*$N$56*$L$59*SQRT(3)/1000,2),M11)</f>
        <v>0</v>
      </c>
      <c r="Y11" s="289">
        <f>IF(N11&gt;0,N11,ROUND(X11*$M$54,2))</f>
        <v>0</v>
      </c>
      <c r="Z11" s="288">
        <f>IF(O11&gt;0,ROUND(O11*$Q$56*$O$59*SQRT(3)/1000,2),P11)</f>
        <v>0</v>
      </c>
      <c r="AA11" s="289">
        <f>IF(Q11&gt;0,Q11,ROUND(Z11*$M$54,2))</f>
        <v>0</v>
      </c>
      <c r="AB11" s="288">
        <f>IF(R11&gt;0,ROUND(R11*$T$56*$R$59*SQRT(3)/1000,2),S11)</f>
        <v>0</v>
      </c>
      <c r="AC11" s="289">
        <f>IF(T11&gt;0,T11,ROUND(AB11*$M$54,2))</f>
        <v>0</v>
      </c>
    </row>
    <row r="12" spans="1:31" ht="14.25" customHeight="1" thickBot="1">
      <c r="A12" s="534"/>
      <c r="B12" s="534"/>
      <c r="C12" s="542"/>
      <c r="D12" s="30">
        <v>6</v>
      </c>
      <c r="E12" s="551"/>
      <c r="F12" s="552"/>
      <c r="G12" s="31"/>
      <c r="H12" s="32"/>
      <c r="I12" s="237"/>
      <c r="J12" s="233">
        <v>2.6539999999999999</v>
      </c>
      <c r="K12" s="290">
        <v>2.1579999999999999</v>
      </c>
      <c r="L12" s="291"/>
      <c r="M12" s="233">
        <v>2.7349999999999999</v>
      </c>
      <c r="N12" s="290">
        <v>2.2120000000000002</v>
      </c>
      <c r="O12" s="292"/>
      <c r="P12" s="233">
        <v>2.7530000000000001</v>
      </c>
      <c r="Q12" s="290">
        <v>2.222</v>
      </c>
      <c r="R12" s="292"/>
      <c r="S12" s="293">
        <v>2.7629999999999999</v>
      </c>
      <c r="T12" s="233">
        <v>2.2370000000000001</v>
      </c>
      <c r="U12" t="s">
        <v>118</v>
      </c>
      <c r="V12" s="394">
        <f>IF(I12&gt;0,ROUND(I12*$K$57*$K$59*SQRT(3)/1000,3),J12)</f>
        <v>2.6539999999999999</v>
      </c>
      <c r="W12" s="395">
        <f>IF(K12&gt;0,K12,ROUND(V12*$F$54,3))</f>
        <v>2.1579999999999999</v>
      </c>
      <c r="X12" s="394">
        <f>IF(L12&gt;0,ROUND(L12*$N$57*$N$59*SQRT(3)/1000,3),M12)</f>
        <v>2.7349999999999999</v>
      </c>
      <c r="Y12" s="395">
        <f>IF(N12&gt;0,N12,ROUND(X12*$F$54,3))</f>
        <v>2.2120000000000002</v>
      </c>
      <c r="Z12" s="394">
        <f>IF(O12&gt;0,ROUND(O12*$Q$57*$Q$59*SQRT(3)/1000,3),P12)</f>
        <v>2.7530000000000001</v>
      </c>
      <c r="AA12" s="395">
        <f>IF(Q12&gt;0,Q12,ROUND(Z12*$F$54,3))</f>
        <v>2.222</v>
      </c>
      <c r="AB12" s="394">
        <f>IF(R12&gt;0,ROUND(R12*$T$57*$T$59*SQRT(3)/1000,3),S12)</f>
        <v>2.7629999999999999</v>
      </c>
      <c r="AC12" s="395">
        <f>IF(T12&gt;0,T12,ROUND(AB12*$F$54,3))</f>
        <v>2.2370000000000001</v>
      </c>
    </row>
    <row r="13" spans="1:31" ht="14.25" customHeight="1" thickBot="1">
      <c r="A13" s="534"/>
      <c r="B13" s="534"/>
      <c r="C13" s="543"/>
      <c r="D13" s="42" t="s">
        <v>26</v>
      </c>
      <c r="E13" s="553"/>
      <c r="F13" s="554"/>
      <c r="G13" s="554"/>
      <c r="H13" s="555"/>
      <c r="I13" s="243"/>
      <c r="J13" s="294"/>
      <c r="K13" s="295"/>
      <c r="L13" s="296"/>
      <c r="M13" s="294"/>
      <c r="N13" s="297"/>
      <c r="O13" s="298"/>
      <c r="P13" s="294"/>
      <c r="Q13" s="295"/>
      <c r="R13" s="298"/>
      <c r="S13" s="297"/>
      <c r="T13" s="294"/>
    </row>
    <row r="14" spans="1:31" ht="14.25" customHeight="1">
      <c r="A14" s="534"/>
      <c r="B14" s="534"/>
      <c r="C14" s="541" t="s">
        <v>28</v>
      </c>
      <c r="D14" s="51"/>
      <c r="E14" s="535"/>
      <c r="F14" s="538"/>
      <c r="G14" s="406" t="s">
        <v>21</v>
      </c>
      <c r="H14" s="169"/>
      <c r="I14" s="165"/>
      <c r="J14" s="306"/>
      <c r="K14" s="307"/>
      <c r="L14" s="308"/>
      <c r="M14" s="306"/>
      <c r="N14" s="309"/>
      <c r="O14" s="310"/>
      <c r="P14" s="306"/>
      <c r="Q14" s="307"/>
      <c r="R14" s="310"/>
      <c r="S14" s="309"/>
      <c r="T14" s="306"/>
    </row>
    <row r="15" spans="1:31" ht="14.25" customHeight="1">
      <c r="A15" s="534"/>
      <c r="B15" s="534"/>
      <c r="C15" s="542"/>
      <c r="D15" s="20"/>
      <c r="E15" s="518"/>
      <c r="F15" s="519"/>
      <c r="G15" s="407" t="s">
        <v>25</v>
      </c>
      <c r="H15" s="184"/>
      <c r="I15" s="283"/>
      <c r="J15" s="311"/>
      <c r="K15" s="312"/>
      <c r="L15" s="313"/>
      <c r="M15" s="311"/>
      <c r="N15" s="314"/>
      <c r="O15" s="315"/>
      <c r="P15" s="311"/>
      <c r="Q15" s="312"/>
      <c r="R15" s="315"/>
      <c r="S15" s="314"/>
      <c r="T15" s="311"/>
    </row>
    <row r="16" spans="1:31" ht="14.25" customHeight="1" thickBot="1">
      <c r="A16" s="534"/>
      <c r="B16" s="534"/>
      <c r="C16" s="542"/>
      <c r="D16" s="30"/>
      <c r="E16" s="526"/>
      <c r="F16" s="528"/>
      <c r="G16" s="60"/>
      <c r="H16" s="61"/>
      <c r="I16" s="284"/>
      <c r="J16" s="316"/>
      <c r="K16" s="317"/>
      <c r="L16" s="318"/>
      <c r="M16" s="316"/>
      <c r="N16" s="322"/>
      <c r="O16" s="321"/>
      <c r="P16" s="316"/>
      <c r="Q16" s="317"/>
      <c r="R16" s="321"/>
      <c r="S16" s="322"/>
      <c r="T16" s="316"/>
    </row>
    <row r="17" spans="1:20" ht="14.25" customHeight="1" thickBot="1">
      <c r="A17" s="534"/>
      <c r="B17" s="534"/>
      <c r="C17" s="543"/>
      <c r="D17" s="42" t="s">
        <v>26</v>
      </c>
      <c r="E17" s="471"/>
      <c r="F17" s="472"/>
      <c r="G17" s="472"/>
      <c r="H17" s="473"/>
      <c r="I17" s="285"/>
      <c r="J17" s="323"/>
      <c r="K17" s="324"/>
      <c r="L17" s="325"/>
      <c r="M17" s="323"/>
      <c r="N17" s="326"/>
      <c r="O17" s="327"/>
      <c r="P17" s="323"/>
      <c r="Q17" s="324"/>
      <c r="R17" s="327"/>
      <c r="S17" s="326"/>
      <c r="T17" s="323"/>
    </row>
    <row r="18" spans="1:20" ht="14.25" customHeight="1">
      <c r="A18" s="534"/>
      <c r="B18" s="534"/>
      <c r="C18" s="541" t="s">
        <v>28</v>
      </c>
      <c r="D18" s="51"/>
      <c r="E18" s="535"/>
      <c r="F18" s="538"/>
      <c r="G18" s="406" t="s">
        <v>21</v>
      </c>
      <c r="H18" s="169"/>
      <c r="I18" s="165"/>
      <c r="J18" s="306"/>
      <c r="K18" s="307"/>
      <c r="L18" s="308"/>
      <c r="M18" s="306"/>
      <c r="N18" s="309"/>
      <c r="O18" s="310"/>
      <c r="P18" s="306"/>
      <c r="Q18" s="307"/>
      <c r="R18" s="310"/>
      <c r="S18" s="309"/>
      <c r="T18" s="306"/>
    </row>
    <row r="19" spans="1:20" ht="14.25" customHeight="1">
      <c r="A19" s="534"/>
      <c r="B19" s="534"/>
      <c r="C19" s="542"/>
      <c r="D19" s="20"/>
      <c r="E19" s="518"/>
      <c r="F19" s="519"/>
      <c r="G19" s="407" t="s">
        <v>25</v>
      </c>
      <c r="H19" s="184"/>
      <c r="I19" s="283"/>
      <c r="J19" s="311"/>
      <c r="K19" s="312"/>
      <c r="L19" s="313"/>
      <c r="M19" s="311"/>
      <c r="N19" s="314"/>
      <c r="O19" s="315"/>
      <c r="P19" s="311"/>
      <c r="Q19" s="312"/>
      <c r="R19" s="315"/>
      <c r="S19" s="314"/>
      <c r="T19" s="311"/>
    </row>
    <row r="20" spans="1:20" ht="14.25" customHeight="1" thickBot="1">
      <c r="A20" s="534"/>
      <c r="B20" s="534"/>
      <c r="C20" s="542"/>
      <c r="D20" s="30"/>
      <c r="E20" s="526"/>
      <c r="F20" s="528"/>
      <c r="G20" s="60"/>
      <c r="H20" s="61"/>
      <c r="I20" s="284"/>
      <c r="J20" s="316"/>
      <c r="K20" s="317"/>
      <c r="L20" s="318"/>
      <c r="M20" s="316"/>
      <c r="N20" s="322"/>
      <c r="O20" s="321"/>
      <c r="P20" s="316"/>
      <c r="Q20" s="317"/>
      <c r="R20" s="321"/>
      <c r="S20" s="322"/>
      <c r="T20" s="316"/>
    </row>
    <row r="21" spans="1:20" ht="14.25" customHeight="1" thickBot="1">
      <c r="A21" s="534"/>
      <c r="B21" s="534"/>
      <c r="C21" s="543"/>
      <c r="D21" s="42" t="s">
        <v>26</v>
      </c>
      <c r="E21" s="471"/>
      <c r="F21" s="472"/>
      <c r="G21" s="472"/>
      <c r="H21" s="473"/>
      <c r="I21" s="285"/>
      <c r="J21" s="323"/>
      <c r="K21" s="324"/>
      <c r="L21" s="325"/>
      <c r="M21" s="323"/>
      <c r="N21" s="326"/>
      <c r="O21" s="327"/>
      <c r="P21" s="323"/>
      <c r="Q21" s="324"/>
      <c r="R21" s="327"/>
      <c r="S21" s="326"/>
      <c r="T21" s="323"/>
    </row>
    <row r="22" spans="1:20" ht="14.25" customHeight="1">
      <c r="A22" s="534"/>
      <c r="B22" s="534"/>
      <c r="C22" s="544" t="s">
        <v>29</v>
      </c>
      <c r="D22" s="96" t="s">
        <v>30</v>
      </c>
      <c r="E22" s="97"/>
      <c r="F22" s="66"/>
      <c r="G22" s="98"/>
      <c r="H22" s="66"/>
      <c r="I22" s="165"/>
      <c r="J22" s="306"/>
      <c r="K22" s="307"/>
      <c r="L22" s="308"/>
      <c r="M22" s="306"/>
      <c r="N22" s="309"/>
      <c r="O22" s="310"/>
      <c r="P22" s="306"/>
      <c r="Q22" s="307"/>
      <c r="R22" s="310"/>
      <c r="S22" s="309"/>
      <c r="T22" s="306"/>
    </row>
    <row r="23" spans="1:20" ht="14.25" customHeight="1">
      <c r="A23" s="534"/>
      <c r="B23" s="534"/>
      <c r="C23" s="545"/>
      <c r="D23" s="104" t="s">
        <v>31</v>
      </c>
      <c r="E23" s="105"/>
      <c r="F23" s="74"/>
      <c r="G23" s="106"/>
      <c r="H23" s="74"/>
      <c r="I23" s="286"/>
      <c r="J23" s="328"/>
      <c r="K23" s="329"/>
      <c r="L23" s="330"/>
      <c r="M23" s="328"/>
      <c r="N23" s="331"/>
      <c r="O23" s="332"/>
      <c r="P23" s="328"/>
      <c r="Q23" s="329"/>
      <c r="R23" s="332"/>
      <c r="S23" s="331"/>
      <c r="T23" s="328"/>
    </row>
    <row r="24" spans="1:20" ht="14.25" customHeight="1" thickBot="1">
      <c r="A24" s="534"/>
      <c r="B24" s="558"/>
      <c r="C24" s="546"/>
      <c r="D24" s="112" t="s">
        <v>32</v>
      </c>
      <c r="E24" s="113"/>
      <c r="F24" s="61"/>
      <c r="G24" s="60"/>
      <c r="H24" s="61"/>
      <c r="I24" s="122"/>
      <c r="J24" s="267">
        <f>J8+J12</f>
        <v>5.9640000000000004</v>
      </c>
      <c r="K24" s="267">
        <f>K8+K12</f>
        <v>4.6459999999999999</v>
      </c>
      <c r="L24" s="333"/>
      <c r="M24" s="267">
        <f>M8+M12</f>
        <v>5.976</v>
      </c>
      <c r="N24" s="267">
        <f>N8+N12</f>
        <v>4.6910000000000007</v>
      </c>
      <c r="O24" s="334"/>
      <c r="P24" s="267">
        <f>P8+P12</f>
        <v>6.032</v>
      </c>
      <c r="Q24" s="267">
        <f>Q8+Q12</f>
        <v>4.6880000000000006</v>
      </c>
      <c r="R24" s="334"/>
      <c r="S24" s="335">
        <f>S8+S12</f>
        <v>6.04</v>
      </c>
      <c r="T24" s="267">
        <f>T8+T12</f>
        <v>4.6950000000000003</v>
      </c>
    </row>
    <row r="25" spans="1:20" ht="14.25" customHeight="1">
      <c r="A25" s="534"/>
      <c r="B25" s="533" t="s">
        <v>33</v>
      </c>
      <c r="C25" s="477" t="s">
        <v>34</v>
      </c>
      <c r="D25" s="479"/>
      <c r="E25" s="535" t="s">
        <v>35</v>
      </c>
      <c r="F25" s="536"/>
      <c r="G25" s="537" t="s">
        <v>36</v>
      </c>
      <c r="H25" s="538"/>
      <c r="I25" s="2" t="s">
        <v>8</v>
      </c>
      <c r="J25" s="3" t="s">
        <v>9</v>
      </c>
      <c r="K25" s="4" t="s">
        <v>10</v>
      </c>
      <c r="L25" s="2" t="s">
        <v>8</v>
      </c>
      <c r="M25" s="3" t="s">
        <v>9</v>
      </c>
      <c r="N25" s="4" t="s">
        <v>10</v>
      </c>
      <c r="O25" s="2" t="s">
        <v>8</v>
      </c>
      <c r="P25" s="3" t="s">
        <v>9</v>
      </c>
      <c r="Q25" s="4" t="s">
        <v>10</v>
      </c>
      <c r="R25" s="2" t="s">
        <v>8</v>
      </c>
      <c r="S25" s="3" t="s">
        <v>9</v>
      </c>
      <c r="T25" s="4" t="s">
        <v>10</v>
      </c>
    </row>
    <row r="26" spans="1:20" ht="14.25" customHeight="1" thickBot="1">
      <c r="A26" s="534"/>
      <c r="B26" s="534"/>
      <c r="C26" s="465"/>
      <c r="D26" s="467"/>
      <c r="E26" s="122" t="s">
        <v>37</v>
      </c>
      <c r="F26" s="123" t="s">
        <v>38</v>
      </c>
      <c r="G26" s="123" t="s">
        <v>37</v>
      </c>
      <c r="H26" s="124" t="s">
        <v>38</v>
      </c>
      <c r="I26" s="5" t="s">
        <v>15</v>
      </c>
      <c r="J26" s="6" t="s">
        <v>16</v>
      </c>
      <c r="K26" s="7" t="s">
        <v>17</v>
      </c>
      <c r="L26" s="5" t="s">
        <v>15</v>
      </c>
      <c r="M26" s="6" t="s">
        <v>16</v>
      </c>
      <c r="N26" s="7" t="s">
        <v>17</v>
      </c>
      <c r="O26" s="5" t="s">
        <v>15</v>
      </c>
      <c r="P26" s="6" t="s">
        <v>16</v>
      </c>
      <c r="Q26" s="7" t="s">
        <v>17</v>
      </c>
      <c r="R26" s="5" t="s">
        <v>15</v>
      </c>
      <c r="S26" s="6" t="s">
        <v>16</v>
      </c>
      <c r="T26" s="7" t="s">
        <v>17</v>
      </c>
    </row>
    <row r="27" spans="1:20" ht="14.25" customHeight="1">
      <c r="A27" s="534"/>
      <c r="B27" s="534"/>
      <c r="C27" s="539" t="s">
        <v>119</v>
      </c>
      <c r="D27" s="540"/>
      <c r="E27" s="128">
        <v>48.7</v>
      </c>
      <c r="F27" s="129">
        <v>65</v>
      </c>
      <c r="G27" s="129"/>
      <c r="H27" s="130"/>
      <c r="I27" s="338"/>
      <c r="J27" s="339">
        <v>7.2999999999999995E-2</v>
      </c>
      <c r="K27" s="340">
        <v>7.8E-2</v>
      </c>
      <c r="L27" s="341"/>
      <c r="M27" s="339">
        <v>7.2999999999999995E-2</v>
      </c>
      <c r="N27" s="342">
        <v>7.6999999999999999E-2</v>
      </c>
      <c r="O27" s="338"/>
      <c r="P27" s="339">
        <v>7.0999999999999994E-2</v>
      </c>
      <c r="Q27" s="340">
        <v>7.6999999999999999E-2</v>
      </c>
      <c r="R27" s="338"/>
      <c r="S27" s="342">
        <v>6.9000000000000006E-2</v>
      </c>
      <c r="T27" s="340">
        <v>7.6999999999999999E-2</v>
      </c>
    </row>
    <row r="28" spans="1:20" ht="14.25" customHeight="1">
      <c r="A28" s="534"/>
      <c r="B28" s="534"/>
      <c r="C28" s="529" t="s">
        <v>120</v>
      </c>
      <c r="D28" s="530"/>
      <c r="E28" s="136"/>
      <c r="F28" s="137"/>
      <c r="G28" s="137"/>
      <c r="H28" s="138"/>
      <c r="I28" s="23"/>
      <c r="J28" s="301">
        <v>0.74400000000000022</v>
      </c>
      <c r="K28" s="301">
        <v>0.30900000000000022</v>
      </c>
      <c r="L28" s="301"/>
      <c r="M28" s="301">
        <v>0.62400000000000055</v>
      </c>
      <c r="N28" s="301">
        <v>0.25800000000000017</v>
      </c>
      <c r="O28" s="301"/>
      <c r="P28" s="301">
        <v>0.64500000000000068</v>
      </c>
      <c r="Q28" s="301">
        <v>0.25100000000000028</v>
      </c>
      <c r="R28" s="301"/>
      <c r="S28" s="301">
        <v>0.62400000000000055</v>
      </c>
      <c r="T28" s="301">
        <v>0.2380000000000006</v>
      </c>
    </row>
    <row r="29" spans="1:20" ht="14.25" customHeight="1">
      <c r="A29" s="534"/>
      <c r="B29" s="534"/>
      <c r="C29" s="529" t="s">
        <v>121</v>
      </c>
      <c r="D29" s="530"/>
      <c r="E29" s="136">
        <v>48.7</v>
      </c>
      <c r="F29" s="137">
        <v>65</v>
      </c>
      <c r="G29" s="137"/>
      <c r="H29" s="138"/>
      <c r="I29" s="23"/>
      <c r="J29" s="145">
        <v>0.36199999999999999</v>
      </c>
      <c r="K29" s="146">
        <v>0.29399999999999998</v>
      </c>
      <c r="L29" s="147"/>
      <c r="M29" s="145">
        <v>0.40400000000000003</v>
      </c>
      <c r="N29" s="148">
        <v>0.32100000000000001</v>
      </c>
      <c r="O29" s="23"/>
      <c r="P29" s="145">
        <v>0.41299999999999998</v>
      </c>
      <c r="Q29" s="146">
        <v>0.32700000000000001</v>
      </c>
      <c r="R29" s="23"/>
      <c r="S29" s="148">
        <v>0.40799999999999997</v>
      </c>
      <c r="T29" s="146">
        <v>0.32600000000000001</v>
      </c>
    </row>
    <row r="30" spans="1:20" ht="14.25" customHeight="1">
      <c r="A30" s="534"/>
      <c r="B30" s="534"/>
      <c r="C30" s="529" t="s">
        <v>122</v>
      </c>
      <c r="D30" s="530"/>
      <c r="E30" s="136"/>
      <c r="F30" s="137"/>
      <c r="G30" s="137"/>
      <c r="H30" s="138"/>
      <c r="I30" s="23"/>
      <c r="J30" s="145">
        <v>7.1999999999999995E-2</v>
      </c>
      <c r="K30" s="146">
        <v>2.5000000000000001E-2</v>
      </c>
      <c r="L30" s="147"/>
      <c r="M30" s="145">
        <v>6.5000000000000002E-2</v>
      </c>
      <c r="N30" s="148">
        <v>2.3E-2</v>
      </c>
      <c r="O30" s="23"/>
      <c r="P30" s="145">
        <v>7.0000000000000007E-2</v>
      </c>
      <c r="Q30" s="146">
        <v>2.4E-2</v>
      </c>
      <c r="R30" s="23"/>
      <c r="S30" s="148">
        <v>7.1999999999999995E-2</v>
      </c>
      <c r="T30" s="146">
        <v>2.4E-2</v>
      </c>
    </row>
    <row r="31" spans="1:20" ht="14.25" customHeight="1">
      <c r="A31" s="534"/>
      <c r="B31" s="534"/>
      <c r="C31" s="529" t="s">
        <v>123</v>
      </c>
      <c r="D31" s="530"/>
      <c r="E31" s="136"/>
      <c r="F31" s="137"/>
      <c r="G31" s="137"/>
      <c r="H31" s="138"/>
      <c r="I31" s="23"/>
      <c r="J31" s="145">
        <v>4.8000000000000001E-2</v>
      </c>
      <c r="K31" s="146">
        <v>2.8000000000000001E-2</v>
      </c>
      <c r="L31" s="147"/>
      <c r="M31" s="145">
        <v>4.9000000000000002E-2</v>
      </c>
      <c r="N31" s="148">
        <v>2.9000000000000001E-2</v>
      </c>
      <c r="O31" s="23"/>
      <c r="P31" s="145">
        <v>5.1999999999999998E-2</v>
      </c>
      <c r="Q31" s="146">
        <v>3.2000000000000001E-2</v>
      </c>
      <c r="R31" s="23"/>
      <c r="S31" s="148">
        <v>4.9000000000000002E-2</v>
      </c>
      <c r="T31" s="146">
        <v>0.03</v>
      </c>
    </row>
    <row r="32" spans="1:20" ht="14.25" customHeight="1">
      <c r="A32" s="534"/>
      <c r="B32" s="534"/>
      <c r="C32" s="529" t="s">
        <v>124</v>
      </c>
      <c r="D32" s="530"/>
      <c r="E32" s="136"/>
      <c r="F32" s="137"/>
      <c r="G32" s="137"/>
      <c r="H32" s="138"/>
      <c r="I32" s="23"/>
      <c r="J32" s="145">
        <v>0.01</v>
      </c>
      <c r="K32" s="146">
        <v>2E-3</v>
      </c>
      <c r="L32" s="147"/>
      <c r="M32" s="145">
        <v>0.01</v>
      </c>
      <c r="N32" s="146">
        <v>2E-3</v>
      </c>
      <c r="O32" s="23"/>
      <c r="P32" s="145">
        <v>0.01</v>
      </c>
      <c r="Q32" s="146">
        <v>2E-3</v>
      </c>
      <c r="R32" s="23"/>
      <c r="S32" s="148">
        <v>0.01</v>
      </c>
      <c r="T32" s="146">
        <v>2E-3</v>
      </c>
    </row>
    <row r="33" spans="1:21" ht="14.25" customHeight="1">
      <c r="A33" s="534"/>
      <c r="B33" s="534"/>
      <c r="C33" s="529" t="s">
        <v>125</v>
      </c>
      <c r="D33" s="530"/>
      <c r="E33" s="136"/>
      <c r="F33" s="137"/>
      <c r="G33" s="137"/>
      <c r="H33" s="138"/>
      <c r="I33" s="23"/>
      <c r="J33" s="145">
        <v>0.54900000000000004</v>
      </c>
      <c r="K33" s="146">
        <v>0.39100000000000001</v>
      </c>
      <c r="L33" s="147"/>
      <c r="M33" s="145">
        <v>0.54800000000000004</v>
      </c>
      <c r="N33" s="148">
        <v>0.38900000000000001</v>
      </c>
      <c r="O33" s="23"/>
      <c r="P33" s="145">
        <v>0.54600000000000004</v>
      </c>
      <c r="Q33" s="146">
        <v>0.39</v>
      </c>
      <c r="R33" s="23"/>
      <c r="S33" s="148">
        <v>0.54400000000000004</v>
      </c>
      <c r="T33" s="146">
        <v>0.38800000000000001</v>
      </c>
    </row>
    <row r="34" spans="1:21" ht="14.25" customHeight="1">
      <c r="A34" s="534"/>
      <c r="B34" s="534"/>
      <c r="C34" s="529" t="s">
        <v>126</v>
      </c>
      <c r="D34" s="530"/>
      <c r="E34" s="136">
        <v>48.7</v>
      </c>
      <c r="F34" s="137">
        <v>65</v>
      </c>
      <c r="G34" s="137"/>
      <c r="H34" s="138"/>
      <c r="I34" s="23"/>
      <c r="J34" s="145">
        <v>1.452</v>
      </c>
      <c r="K34" s="146">
        <v>1.361</v>
      </c>
      <c r="L34" s="147"/>
      <c r="M34" s="145">
        <v>1.468</v>
      </c>
      <c r="N34" s="148">
        <v>1.38</v>
      </c>
      <c r="O34" s="23"/>
      <c r="P34" s="145">
        <v>1.472</v>
      </c>
      <c r="Q34" s="146">
        <v>1.363</v>
      </c>
      <c r="R34" s="23"/>
      <c r="S34" s="148">
        <v>1.5009999999999999</v>
      </c>
      <c r="T34" s="146">
        <v>1.373</v>
      </c>
    </row>
    <row r="35" spans="1:21" ht="14.25" customHeight="1">
      <c r="A35" s="534"/>
      <c r="B35" s="534"/>
      <c r="C35" s="529" t="s">
        <v>127</v>
      </c>
      <c r="D35" s="530"/>
      <c r="E35" s="136">
        <v>48.7</v>
      </c>
      <c r="F35" s="137">
        <v>65</v>
      </c>
      <c r="G35" s="137"/>
      <c r="H35" s="138"/>
      <c r="I35" s="23"/>
      <c r="J35" s="145">
        <v>0.248</v>
      </c>
      <c r="K35" s="146">
        <v>0.13800000000000001</v>
      </c>
      <c r="L35" s="147"/>
      <c r="M35" s="145">
        <v>0.248</v>
      </c>
      <c r="N35" s="148">
        <v>0.13800000000000001</v>
      </c>
      <c r="O35" s="23"/>
      <c r="P35" s="145">
        <v>0.248</v>
      </c>
      <c r="Q35" s="146">
        <v>0.13800000000000001</v>
      </c>
      <c r="R35" s="23"/>
      <c r="S35" s="148">
        <v>0.247</v>
      </c>
      <c r="T35" s="146">
        <v>0.13800000000000001</v>
      </c>
    </row>
    <row r="36" spans="1:21" ht="14.25" customHeight="1">
      <c r="A36" s="534"/>
      <c r="B36" s="534"/>
      <c r="C36" s="529" t="s">
        <v>128</v>
      </c>
      <c r="D36" s="530"/>
      <c r="E36" s="136"/>
      <c r="F36" s="137"/>
      <c r="G36" s="137"/>
      <c r="H36" s="138"/>
      <c r="I36" s="23"/>
      <c r="J36" s="145">
        <v>0.17599999999999999</v>
      </c>
      <c r="K36" s="146">
        <v>0.155</v>
      </c>
      <c r="L36" s="147"/>
      <c r="M36" s="145">
        <v>0.17499999999999999</v>
      </c>
      <c r="N36" s="148">
        <v>0.153</v>
      </c>
      <c r="O36" s="23"/>
      <c r="P36" s="145">
        <v>0.17499999999999999</v>
      </c>
      <c r="Q36" s="146">
        <v>0.153</v>
      </c>
      <c r="R36" s="23"/>
      <c r="S36" s="148">
        <v>0.17599999999999999</v>
      </c>
      <c r="T36" s="146">
        <v>0.154</v>
      </c>
    </row>
    <row r="37" spans="1:21" ht="14.25" customHeight="1">
      <c r="A37" s="534"/>
      <c r="B37" s="534"/>
      <c r="C37" s="529" t="s">
        <v>129</v>
      </c>
      <c r="D37" s="530"/>
      <c r="E37" s="136"/>
      <c r="F37" s="137"/>
      <c r="G37" s="137"/>
      <c r="H37" s="138"/>
      <c r="I37" s="23"/>
      <c r="J37" s="301">
        <v>0.13900000000000007</v>
      </c>
      <c r="K37" s="301">
        <v>0.1</v>
      </c>
      <c r="L37" s="301"/>
      <c r="M37" s="301">
        <v>0.13399999999999973</v>
      </c>
      <c r="N37" s="301">
        <v>9.4000000000000222E-2</v>
      </c>
      <c r="O37" s="301"/>
      <c r="P37" s="301">
        <v>0.13400000000000017</v>
      </c>
      <c r="Q37" s="301">
        <v>9.4999999999999779E-2</v>
      </c>
      <c r="R37" s="301"/>
      <c r="S37" s="301">
        <v>0.14399999999999996</v>
      </c>
      <c r="T37" s="301">
        <v>0.1019999999999999</v>
      </c>
    </row>
    <row r="38" spans="1:21" ht="14.25" customHeight="1">
      <c r="A38" s="534"/>
      <c r="B38" s="534"/>
      <c r="C38" s="529" t="s">
        <v>130</v>
      </c>
      <c r="D38" s="530"/>
      <c r="E38" s="136">
        <v>48.7</v>
      </c>
      <c r="F38" s="137">
        <v>65</v>
      </c>
      <c r="G38" s="137"/>
      <c r="H38" s="138"/>
      <c r="I38" s="23"/>
      <c r="J38" s="145">
        <v>0.122</v>
      </c>
      <c r="K38" s="146">
        <v>8.5999999999999993E-2</v>
      </c>
      <c r="L38" s="147"/>
      <c r="M38" s="145">
        <v>0.19600000000000001</v>
      </c>
      <c r="N38" s="148">
        <v>0.153</v>
      </c>
      <c r="O38" s="23"/>
      <c r="P38" s="145">
        <v>0.215</v>
      </c>
      <c r="Q38" s="146">
        <v>0.16800000000000001</v>
      </c>
      <c r="R38" s="23"/>
      <c r="S38" s="148">
        <v>0.21</v>
      </c>
      <c r="T38" s="146">
        <v>0.16</v>
      </c>
    </row>
    <row r="39" spans="1:21" ht="14.25" customHeight="1">
      <c r="A39" s="534"/>
      <c r="B39" s="534"/>
      <c r="C39" s="529" t="s">
        <v>131</v>
      </c>
      <c r="D39" s="530"/>
      <c r="E39" s="136">
        <v>48.7</v>
      </c>
      <c r="F39" s="137">
        <v>65</v>
      </c>
      <c r="G39" s="137"/>
      <c r="H39" s="138"/>
      <c r="I39" s="23"/>
      <c r="J39" s="145">
        <v>1.853</v>
      </c>
      <c r="K39" s="146">
        <v>1.548</v>
      </c>
      <c r="L39" s="147"/>
      <c r="M39" s="145">
        <v>1.867</v>
      </c>
      <c r="N39" s="148">
        <v>1.5449999999999999</v>
      </c>
      <c r="O39" s="23"/>
      <c r="P39" s="145">
        <v>1.8660000000000001</v>
      </c>
      <c r="Q39" s="146">
        <v>1.54</v>
      </c>
      <c r="R39" s="23"/>
      <c r="S39" s="148">
        <v>1.871</v>
      </c>
      <c r="T39" s="146">
        <v>1.554</v>
      </c>
    </row>
    <row r="40" spans="1:21" ht="14.25" customHeight="1">
      <c r="A40" s="534"/>
      <c r="B40" s="534"/>
      <c r="C40" s="529" t="s">
        <v>132</v>
      </c>
      <c r="D40" s="530"/>
      <c r="E40" s="136"/>
      <c r="F40" s="137"/>
      <c r="G40" s="137"/>
      <c r="H40" s="138"/>
      <c r="I40" s="23"/>
      <c r="J40" s="145">
        <v>0.11600000000000001</v>
      </c>
      <c r="K40" s="146">
        <v>0.13100000000000001</v>
      </c>
      <c r="L40" s="147"/>
      <c r="M40" s="145">
        <v>0.115</v>
      </c>
      <c r="N40" s="148">
        <v>0.129</v>
      </c>
      <c r="O40" s="23"/>
      <c r="P40" s="145">
        <v>0.115</v>
      </c>
      <c r="Q40" s="146">
        <v>0.128</v>
      </c>
      <c r="R40" s="23"/>
      <c r="S40" s="148">
        <v>0.115</v>
      </c>
      <c r="T40" s="146">
        <v>0.129</v>
      </c>
    </row>
    <row r="41" spans="1:21" ht="14.25" customHeight="1">
      <c r="A41" s="534"/>
      <c r="B41" s="534"/>
      <c r="C41" s="531"/>
      <c r="D41" s="532"/>
      <c r="E41" s="150"/>
      <c r="F41" s="151"/>
      <c r="G41" s="151"/>
      <c r="H41" s="152"/>
      <c r="I41" s="283"/>
      <c r="J41" s="419"/>
      <c r="K41" s="420"/>
      <c r="L41" s="421"/>
      <c r="M41" s="419"/>
      <c r="N41" s="422"/>
      <c r="O41" s="423"/>
      <c r="P41" s="419"/>
      <c r="Q41" s="420"/>
      <c r="R41" s="423"/>
      <c r="S41" s="422"/>
      <c r="T41" s="420"/>
      <c r="U41" s="1"/>
    </row>
    <row r="42" spans="1:21" ht="14.25" customHeight="1">
      <c r="A42" s="534"/>
      <c r="B42" s="534"/>
      <c r="C42" s="531"/>
      <c r="D42" s="532"/>
      <c r="E42" s="150"/>
      <c r="F42" s="151"/>
      <c r="G42" s="151"/>
      <c r="H42" s="152"/>
      <c r="I42" s="283"/>
      <c r="J42" s="151"/>
      <c r="K42" s="184"/>
      <c r="L42" s="150"/>
      <c r="M42" s="151"/>
      <c r="N42" s="152"/>
      <c r="O42" s="283"/>
      <c r="P42" s="151"/>
      <c r="Q42" s="184"/>
      <c r="R42" s="283"/>
      <c r="S42" s="152"/>
      <c r="T42" s="184"/>
    </row>
    <row r="43" spans="1:21" ht="14.25" customHeight="1">
      <c r="A43" s="534"/>
      <c r="B43" s="534"/>
      <c r="C43" s="531"/>
      <c r="D43" s="532"/>
      <c r="E43" s="150"/>
      <c r="F43" s="151"/>
      <c r="G43" s="151"/>
      <c r="H43" s="152"/>
      <c r="I43" s="283"/>
      <c r="J43" s="151"/>
      <c r="K43" s="184"/>
      <c r="L43" s="150"/>
      <c r="M43" s="151"/>
      <c r="N43" s="152"/>
      <c r="O43" s="283"/>
      <c r="P43" s="151"/>
      <c r="Q43" s="184"/>
      <c r="R43" s="283"/>
      <c r="S43" s="152"/>
      <c r="T43" s="184"/>
    </row>
    <row r="44" spans="1:21" ht="14.25" customHeight="1">
      <c r="A44" s="534"/>
      <c r="B44" s="534"/>
      <c r="C44" s="518"/>
      <c r="D44" s="519"/>
      <c r="E44" s="150"/>
      <c r="F44" s="151"/>
      <c r="G44" s="151"/>
      <c r="H44" s="152"/>
      <c r="I44" s="283"/>
      <c r="J44" s="151"/>
      <c r="K44" s="184"/>
      <c r="L44" s="150"/>
      <c r="M44" s="151"/>
      <c r="N44" s="152"/>
      <c r="O44" s="283"/>
      <c r="P44" s="151"/>
      <c r="Q44" s="184"/>
      <c r="R44" s="283"/>
      <c r="S44" s="152"/>
      <c r="T44" s="184"/>
    </row>
    <row r="45" spans="1:21" ht="14.25" customHeight="1">
      <c r="A45" s="534"/>
      <c r="B45" s="534"/>
      <c r="C45" s="518"/>
      <c r="D45" s="519"/>
      <c r="E45" s="150"/>
      <c r="F45" s="151"/>
      <c r="G45" s="151"/>
      <c r="H45" s="152"/>
      <c r="I45" s="283"/>
      <c r="J45" s="151"/>
      <c r="K45" s="184"/>
      <c r="L45" s="150"/>
      <c r="M45" s="151"/>
      <c r="N45" s="152"/>
      <c r="O45" s="283"/>
      <c r="P45" s="151"/>
      <c r="Q45" s="184"/>
      <c r="R45" s="283"/>
      <c r="S45" s="152"/>
      <c r="T45" s="184"/>
    </row>
    <row r="46" spans="1:21" ht="14.25" customHeight="1">
      <c r="A46" s="534"/>
      <c r="B46" s="534"/>
      <c r="C46" s="518"/>
      <c r="D46" s="519"/>
      <c r="E46" s="150"/>
      <c r="F46" s="151"/>
      <c r="G46" s="151"/>
      <c r="H46" s="152"/>
      <c r="I46" s="283"/>
      <c r="J46" s="151"/>
      <c r="K46" s="184"/>
      <c r="L46" s="150"/>
      <c r="M46" s="151"/>
      <c r="N46" s="152"/>
      <c r="O46" s="283"/>
      <c r="P46" s="151"/>
      <c r="Q46" s="184"/>
      <c r="R46" s="283"/>
      <c r="S46" s="152"/>
      <c r="T46" s="184"/>
    </row>
    <row r="47" spans="1:21" ht="14.25" customHeight="1">
      <c r="A47" s="534"/>
      <c r="B47" s="534"/>
      <c r="C47" s="518"/>
      <c r="D47" s="519"/>
      <c r="E47" s="150"/>
      <c r="F47" s="151"/>
      <c r="G47" s="151"/>
      <c r="H47" s="152"/>
      <c r="I47" s="283"/>
      <c r="J47" s="151"/>
      <c r="K47" s="184"/>
      <c r="L47" s="150"/>
      <c r="M47" s="151"/>
      <c r="N47" s="152"/>
      <c r="O47" s="283"/>
      <c r="P47" s="151"/>
      <c r="Q47" s="184"/>
      <c r="R47" s="283"/>
      <c r="S47" s="152"/>
      <c r="T47" s="184"/>
    </row>
    <row r="48" spans="1:21" ht="14.25" customHeight="1">
      <c r="A48" s="534"/>
      <c r="B48" s="534"/>
      <c r="C48" s="518"/>
      <c r="D48" s="519"/>
      <c r="E48" s="150"/>
      <c r="F48" s="151"/>
      <c r="G48" s="151"/>
      <c r="H48" s="152"/>
      <c r="I48" s="283"/>
      <c r="J48" s="151"/>
      <c r="K48" s="184"/>
      <c r="L48" s="150"/>
      <c r="M48" s="151"/>
      <c r="N48" s="152"/>
      <c r="O48" s="283"/>
      <c r="P48" s="151"/>
      <c r="Q48" s="184"/>
      <c r="R48" s="283"/>
      <c r="S48" s="152"/>
      <c r="T48" s="184"/>
    </row>
    <row r="49" spans="1:23" ht="14.25" customHeight="1">
      <c r="A49" s="534"/>
      <c r="B49" s="534"/>
      <c r="C49" s="518"/>
      <c r="D49" s="519"/>
      <c r="E49" s="150"/>
      <c r="F49" s="151"/>
      <c r="G49" s="151"/>
      <c r="H49" s="152"/>
      <c r="I49" s="283"/>
      <c r="J49" s="151"/>
      <c r="K49" s="184"/>
      <c r="L49" s="150"/>
      <c r="M49" s="151"/>
      <c r="N49" s="152"/>
      <c r="O49" s="283"/>
      <c r="P49" s="151"/>
      <c r="Q49" s="184"/>
      <c r="R49" s="283"/>
      <c r="S49" s="152"/>
      <c r="T49" s="184"/>
    </row>
    <row r="50" spans="1:23" ht="14.25" customHeight="1">
      <c r="A50" s="534"/>
      <c r="B50" s="534"/>
      <c r="C50" s="518"/>
      <c r="D50" s="519"/>
      <c r="E50" s="150"/>
      <c r="F50" s="151"/>
      <c r="G50" s="151"/>
      <c r="H50" s="152"/>
      <c r="I50" s="283"/>
      <c r="J50" s="151"/>
      <c r="K50" s="184"/>
      <c r="L50" s="150"/>
      <c r="M50" s="151"/>
      <c r="N50" s="152"/>
      <c r="O50" s="283"/>
      <c r="P50" s="151"/>
      <c r="Q50" s="184"/>
      <c r="R50" s="283"/>
      <c r="S50" s="152"/>
      <c r="T50" s="184"/>
    </row>
    <row r="51" spans="1:23" ht="14.25" customHeight="1">
      <c r="A51" s="534"/>
      <c r="B51" s="534"/>
      <c r="C51" s="518"/>
      <c r="D51" s="519"/>
      <c r="E51" s="150"/>
      <c r="F51" s="151"/>
      <c r="G51" s="151"/>
      <c r="H51" s="152"/>
      <c r="I51" s="283"/>
      <c r="J51" s="151"/>
      <c r="K51" s="184"/>
      <c r="L51" s="150"/>
      <c r="M51" s="151"/>
      <c r="N51" s="152"/>
      <c r="O51" s="283"/>
      <c r="P51" s="151"/>
      <c r="Q51" s="184"/>
      <c r="R51" s="283"/>
      <c r="S51" s="152"/>
      <c r="T51" s="184"/>
    </row>
    <row r="52" spans="1:23" ht="14.25" customHeight="1" thickBot="1">
      <c r="A52" s="534"/>
      <c r="B52" s="534"/>
      <c r="C52" s="518"/>
      <c r="D52" s="519"/>
      <c r="E52" s="343"/>
      <c r="F52" s="344"/>
      <c r="G52" s="123"/>
      <c r="H52" s="158"/>
      <c r="I52" s="284"/>
      <c r="J52" s="344"/>
      <c r="K52" s="377"/>
      <c r="L52" s="343"/>
      <c r="M52" s="344"/>
      <c r="N52" s="378"/>
      <c r="O52" s="284"/>
      <c r="P52" s="344"/>
      <c r="Q52" s="377"/>
      <c r="R52" s="284"/>
      <c r="S52" s="378"/>
      <c r="T52" s="377"/>
    </row>
    <row r="53" spans="1:23" ht="14.25" customHeight="1">
      <c r="A53" s="561"/>
      <c r="B53" s="164"/>
      <c r="C53" s="17"/>
      <c r="D53" s="55"/>
      <c r="E53" s="165" t="s">
        <v>50</v>
      </c>
      <c r="F53" s="166">
        <f>IF(K58&gt;0,SQRT((1-K58^2)/K58^2),)</f>
        <v>0</v>
      </c>
      <c r="G53" s="167"/>
      <c r="H53" s="168"/>
      <c r="I53" s="164"/>
      <c r="J53" s="166"/>
      <c r="K53" s="169"/>
      <c r="L53" s="165" t="s">
        <v>50</v>
      </c>
      <c r="M53" s="166">
        <f>IF(I58&gt;0,SQRT((1-I58^2)/I58^2),)</f>
        <v>0</v>
      </c>
      <c r="N53" s="170"/>
      <c r="O53" s="165"/>
      <c r="P53" s="166"/>
      <c r="Q53" s="169"/>
      <c r="R53" s="165"/>
      <c r="S53" s="170"/>
      <c r="T53" s="169"/>
    </row>
    <row r="54" spans="1:23" ht="14.25" customHeight="1" thickBot="1">
      <c r="A54" s="561"/>
      <c r="B54" s="171"/>
      <c r="C54" s="172"/>
      <c r="D54" s="173"/>
      <c r="E54" s="5" t="s">
        <v>50</v>
      </c>
      <c r="F54" s="123">
        <f>IF(K59&gt;0,SQRT((1-K59^2)/K59^2),)</f>
        <v>0</v>
      </c>
      <c r="G54" s="174"/>
      <c r="H54" s="175"/>
      <c r="I54" s="171"/>
      <c r="J54" s="123"/>
      <c r="K54" s="158"/>
      <c r="L54" s="122" t="s">
        <v>50</v>
      </c>
      <c r="M54" s="123">
        <f>IF(I59&gt;0,SQRT((1-I59^2)/I59^2),)</f>
        <v>0</v>
      </c>
      <c r="N54" s="124"/>
      <c r="O54" s="122"/>
      <c r="P54" s="123"/>
      <c r="Q54" s="158"/>
      <c r="R54" s="122"/>
      <c r="S54" s="124"/>
      <c r="T54" s="158"/>
      <c r="V54" s="177"/>
    </row>
    <row r="55" spans="1:23" ht="14.25" customHeight="1">
      <c r="A55" s="534"/>
      <c r="B55" s="480" t="s">
        <v>51</v>
      </c>
      <c r="C55" s="520"/>
      <c r="D55" s="178" t="s">
        <v>30</v>
      </c>
      <c r="E55" s="522"/>
      <c r="F55" s="523"/>
      <c r="G55" s="523"/>
      <c r="H55" s="524"/>
      <c r="I55" s="13"/>
      <c r="J55" s="14"/>
      <c r="K55" s="15"/>
      <c r="L55" s="16"/>
      <c r="M55" s="14"/>
      <c r="N55" s="17"/>
      <c r="O55" s="13"/>
      <c r="P55" s="14"/>
      <c r="Q55" s="15"/>
      <c r="R55" s="13"/>
      <c r="S55" s="17"/>
      <c r="T55" s="15"/>
    </row>
    <row r="56" spans="1:23" ht="14.25" customHeight="1">
      <c r="A56" s="534"/>
      <c r="B56" s="480"/>
      <c r="C56" s="520"/>
      <c r="D56" s="184" t="s">
        <v>31</v>
      </c>
      <c r="E56" s="518"/>
      <c r="F56" s="525"/>
      <c r="G56" s="525"/>
      <c r="H56" s="519"/>
      <c r="I56" s="23"/>
      <c r="J56" s="145">
        <v>35</v>
      </c>
      <c r="K56" s="146"/>
      <c r="L56" s="147"/>
      <c r="M56" s="145">
        <v>35</v>
      </c>
      <c r="N56" s="148"/>
      <c r="O56" s="23"/>
      <c r="P56" s="145">
        <v>35</v>
      </c>
      <c r="Q56" s="146"/>
      <c r="R56" s="23"/>
      <c r="S56" s="148">
        <v>35</v>
      </c>
      <c r="T56" s="146"/>
    </row>
    <row r="57" spans="1:23" ht="14.25" customHeight="1" thickBot="1">
      <c r="A57" s="534"/>
      <c r="B57" s="465"/>
      <c r="C57" s="521"/>
      <c r="D57" s="158" t="s">
        <v>32</v>
      </c>
      <c r="E57" s="526"/>
      <c r="F57" s="527"/>
      <c r="G57" s="527"/>
      <c r="H57" s="528"/>
      <c r="I57" s="237"/>
      <c r="J57" s="410" t="s">
        <v>109</v>
      </c>
      <c r="K57" s="411"/>
      <c r="L57" s="412"/>
      <c r="M57" s="410" t="s">
        <v>109</v>
      </c>
      <c r="N57" s="413"/>
      <c r="O57" s="414"/>
      <c r="P57" s="410" t="s">
        <v>109</v>
      </c>
      <c r="Q57" s="411"/>
      <c r="R57" s="414"/>
      <c r="S57" s="410" t="s">
        <v>109</v>
      </c>
      <c r="T57" s="234"/>
    </row>
    <row r="58" spans="1:23" ht="14.25" customHeight="1" thickBot="1">
      <c r="A58" s="534"/>
      <c r="B58" s="503" t="s">
        <v>54</v>
      </c>
      <c r="C58" s="504"/>
      <c r="D58" s="505"/>
      <c r="E58" s="512" t="s">
        <v>55</v>
      </c>
      <c r="F58" s="513"/>
      <c r="G58" s="513"/>
      <c r="H58" s="513"/>
      <c r="I58" s="191"/>
      <c r="J58" s="299"/>
      <c r="K58" s="300"/>
      <c r="L58" s="191"/>
      <c r="M58" s="299"/>
      <c r="N58" s="300"/>
      <c r="O58" s="191"/>
      <c r="P58" s="299"/>
      <c r="Q58" s="300"/>
      <c r="R58" s="191"/>
      <c r="S58" s="299"/>
      <c r="T58" s="193"/>
    </row>
    <row r="59" spans="1:23" ht="14.25" customHeight="1">
      <c r="A59" s="534"/>
      <c r="B59" s="506"/>
      <c r="C59" s="507"/>
      <c r="D59" s="508"/>
      <c r="E59" s="514" t="s">
        <v>56</v>
      </c>
      <c r="F59" s="515"/>
      <c r="G59" s="515"/>
      <c r="H59" s="515"/>
      <c r="I59" s="305"/>
      <c r="J59" s="299"/>
      <c r="K59" s="304"/>
      <c r="L59" s="305"/>
      <c r="M59" s="299"/>
      <c r="N59" s="304"/>
      <c r="O59" s="305"/>
      <c r="P59" s="299"/>
      <c r="Q59" s="304"/>
      <c r="R59" s="305"/>
      <c r="S59" s="299"/>
      <c r="T59" s="302"/>
    </row>
    <row r="60" spans="1:23" ht="14.25" customHeight="1">
      <c r="A60" s="534"/>
      <c r="B60" s="506"/>
      <c r="C60" s="507"/>
      <c r="D60" s="508"/>
      <c r="E60" s="516" t="s">
        <v>28</v>
      </c>
      <c r="F60" s="517"/>
      <c r="G60" s="517"/>
      <c r="H60" s="517"/>
      <c r="I60" s="493"/>
      <c r="J60" s="494"/>
      <c r="K60" s="495"/>
      <c r="L60" s="493"/>
      <c r="M60" s="494"/>
      <c r="N60" s="495"/>
      <c r="O60" s="493"/>
      <c r="P60" s="494"/>
      <c r="Q60" s="495"/>
      <c r="R60" s="493"/>
      <c r="S60" s="494"/>
      <c r="T60" s="496"/>
    </row>
    <row r="61" spans="1:23" ht="14.25" customHeight="1" thickBot="1">
      <c r="A61" s="534"/>
      <c r="B61" s="509"/>
      <c r="C61" s="510"/>
      <c r="D61" s="511"/>
      <c r="E61" s="497" t="s">
        <v>28</v>
      </c>
      <c r="F61" s="498"/>
      <c r="G61" s="498"/>
      <c r="H61" s="498"/>
      <c r="I61" s="499"/>
      <c r="J61" s="500"/>
      <c r="K61" s="501"/>
      <c r="L61" s="499"/>
      <c r="M61" s="500"/>
      <c r="N61" s="501"/>
      <c r="O61" s="499"/>
      <c r="P61" s="500"/>
      <c r="Q61" s="501"/>
      <c r="R61" s="499"/>
      <c r="S61" s="500"/>
      <c r="T61" s="502"/>
      <c r="W61" s="197"/>
    </row>
    <row r="62" spans="1:23" ht="14.25" customHeight="1">
      <c r="A62" s="534"/>
      <c r="B62" s="477" t="s">
        <v>57</v>
      </c>
      <c r="C62" s="478"/>
      <c r="D62" s="479"/>
      <c r="E62" s="483" t="s">
        <v>58</v>
      </c>
      <c r="F62" s="484"/>
      <c r="G62" s="484"/>
      <c r="H62" s="485"/>
      <c r="I62" s="201">
        <f>ROUND((V8^2+W8^2)*[2]АРЭС!$F$8/[2]АРЭС!$C$8^2,4)</f>
        <v>3.5000000000000001E-3</v>
      </c>
      <c r="J62" s="415" t="s">
        <v>59</v>
      </c>
      <c r="K62" s="416">
        <f>ROUND((V8^2+W8^2)*[2]АРЭС!$I$8/([2]АРЭС!$C$8*100),4)</f>
        <v>0.1152</v>
      </c>
      <c r="L62" s="417">
        <f>ROUND((X8^2+Y8^2)*[2]АРЭС!$F$8/[2]АРЭС!$C$8^2,4)</f>
        <v>3.3999999999999998E-3</v>
      </c>
      <c r="M62" s="415" t="s">
        <v>59</v>
      </c>
      <c r="N62" s="416">
        <f>ROUND((X8^2+Y8^2)*[2]АРЭС!$I$8/([2]АРЭС!$C$8*100),4)</f>
        <v>0.1119</v>
      </c>
      <c r="O62" s="417">
        <f>ROUND((Z8^2+AA8^2)*[2]АРЭС!$F$8/[2]АРЭС!$C$8^2,4)</f>
        <v>3.5000000000000001E-3</v>
      </c>
      <c r="P62" s="415" t="s">
        <v>59</v>
      </c>
      <c r="Q62" s="416">
        <f>ROUND((Z8^2+AA8^2)*[2]АРЭС!$I$8/([2]АРЭС!$C$8*100),4)</f>
        <v>0.11310000000000001</v>
      </c>
      <c r="R62" s="417">
        <f>ROUND((AB8^2+AC8^2)*[2]АРЭС!$F$8/[2]АРЭС!$C$8^2,4)</f>
        <v>3.5000000000000001E-3</v>
      </c>
      <c r="S62" s="415" t="s">
        <v>59</v>
      </c>
      <c r="T62" s="416">
        <f>ROUND((AB8^2+AC8^2)*[2]АРЭС!$I$8/([2]АРЭС!$C$8*100),4)</f>
        <v>0.11269999999999999</v>
      </c>
    </row>
    <row r="63" spans="1:23" ht="14.25" customHeight="1">
      <c r="A63" s="534"/>
      <c r="B63" s="480"/>
      <c r="C63" s="481"/>
      <c r="D63" s="482"/>
      <c r="E63" s="486" t="s">
        <v>58</v>
      </c>
      <c r="F63" s="487"/>
      <c r="G63" s="487"/>
      <c r="H63" s="488"/>
      <c r="I63" s="201">
        <f>ROUND((V12^2+W12^2)*[2]АРЭС!$F$9/[2]АРЭС!$C$9^2,4)</f>
        <v>2.3999999999999998E-3</v>
      </c>
      <c r="J63" s="415" t="s">
        <v>59</v>
      </c>
      <c r="K63" s="416">
        <f>ROUND((V12^2+W12^2)*[2]АРЭС!$I$9/([2]АРЭС!$C$9*100),4)</f>
        <v>7.9000000000000001E-2</v>
      </c>
      <c r="L63" s="417">
        <f>ROUND((X12^2+Y12^2)*[2]АРЭС!$F$9/[2]АРЭС!$C$9^2,4)</f>
        <v>2.5999999999999999E-3</v>
      </c>
      <c r="M63" s="415" t="s">
        <v>59</v>
      </c>
      <c r="N63" s="416">
        <f>ROUND((X12^2+Y12^2)*[2]АРЭС!$I$9/([2]АРЭС!$C$9*100),4)</f>
        <v>8.3500000000000005E-2</v>
      </c>
      <c r="O63" s="417">
        <f>ROUND((Z12^2+AA12^2)*[2]АРЭС!$F$9/[2]АРЭС!$C$9^2,4)</f>
        <v>2.5999999999999999E-3</v>
      </c>
      <c r="P63" s="415" t="s">
        <v>59</v>
      </c>
      <c r="Q63" s="416">
        <f>ROUND((Z12^2+AA12^2)*[2]АРЭС!$I$9/([2]АРЭС!$C$9*100),4)</f>
        <v>8.4500000000000006E-2</v>
      </c>
      <c r="R63" s="417">
        <f>ROUND((AB12^2+AC12^2)*[2]АРЭС!$F$9/[2]АРЭС!$C$9^2,4)</f>
        <v>2.5999999999999999E-3</v>
      </c>
      <c r="S63" s="415" t="s">
        <v>59</v>
      </c>
      <c r="T63" s="416">
        <f>ROUND((AB12^2+AC12^2)*[2]АРЭС!$I$9/([2]АРЭС!$C$9*100),4)</f>
        <v>8.5300000000000001E-2</v>
      </c>
    </row>
    <row r="64" spans="1:23" ht="14.25" customHeight="1">
      <c r="A64" s="534"/>
      <c r="B64" s="480"/>
      <c r="C64" s="481"/>
      <c r="D64" s="482"/>
      <c r="E64" s="486" t="s">
        <v>58</v>
      </c>
      <c r="F64" s="487"/>
      <c r="G64" s="487"/>
      <c r="H64" s="488"/>
      <c r="I64" s="105"/>
      <c r="J64" s="204" t="s">
        <v>59</v>
      </c>
      <c r="K64" s="74"/>
      <c r="L64" s="105"/>
      <c r="M64" s="204" t="s">
        <v>59</v>
      </c>
      <c r="N64" s="74"/>
      <c r="O64" s="105"/>
      <c r="P64" s="204" t="s">
        <v>59</v>
      </c>
      <c r="Q64" s="74"/>
      <c r="R64" s="105"/>
      <c r="S64" s="204" t="s">
        <v>59</v>
      </c>
      <c r="T64" s="74"/>
    </row>
    <row r="65" spans="1:20" ht="14.25" customHeight="1" thickBot="1">
      <c r="A65" s="534"/>
      <c r="B65" s="480"/>
      <c r="C65" s="481"/>
      <c r="D65" s="482"/>
      <c r="E65" s="489" t="s">
        <v>58</v>
      </c>
      <c r="F65" s="490"/>
      <c r="G65" s="490"/>
      <c r="H65" s="491"/>
      <c r="I65" s="113"/>
      <c r="J65" s="205" t="s">
        <v>59</v>
      </c>
      <c r="K65" s="61"/>
      <c r="L65" s="113"/>
      <c r="M65" s="205" t="s">
        <v>59</v>
      </c>
      <c r="N65" s="61"/>
      <c r="O65" s="113"/>
      <c r="P65" s="205" t="s">
        <v>59</v>
      </c>
      <c r="Q65" s="61"/>
      <c r="R65" s="113"/>
      <c r="S65" s="205" t="s">
        <v>59</v>
      </c>
      <c r="T65" s="61"/>
    </row>
    <row r="66" spans="1:20" ht="14.25" customHeight="1">
      <c r="A66" s="561"/>
      <c r="B66" s="206"/>
      <c r="C66" s="207"/>
      <c r="D66" s="208"/>
      <c r="E66" s="209"/>
      <c r="F66" s="492" t="s">
        <v>60</v>
      </c>
      <c r="G66" s="492"/>
      <c r="H66" s="210"/>
      <c r="I66" s="211">
        <f>I62+V8+V7+H6</f>
        <v>3.3384999999999998</v>
      </c>
      <c r="J66" s="212" t="s">
        <v>59</v>
      </c>
      <c r="K66" s="213">
        <f>K62+W8+W7+H7</f>
        <v>2.7712000000000003</v>
      </c>
      <c r="L66" s="211">
        <f>L62+X8+X7+H6</f>
        <v>3.2694000000000001</v>
      </c>
      <c r="M66" s="212" t="s">
        <v>59</v>
      </c>
      <c r="N66" s="214">
        <f>N62+Y8+Y7+H7</f>
        <v>2.7589000000000001</v>
      </c>
      <c r="O66" s="215">
        <f>O62+Z8+Z7+H6</f>
        <v>3.3074999999999997</v>
      </c>
      <c r="P66" s="212" t="s">
        <v>59</v>
      </c>
      <c r="Q66" s="213">
        <f>Q62+AA8+AA7+H7</f>
        <v>2.7471000000000005</v>
      </c>
      <c r="R66" s="211">
        <f>R62+AB8+AB7+H6</f>
        <v>3.3054999999999999</v>
      </c>
      <c r="S66" s="212" t="s">
        <v>59</v>
      </c>
      <c r="T66" s="214">
        <f>T62+AC8+AC7+H7</f>
        <v>2.7387000000000001</v>
      </c>
    </row>
    <row r="67" spans="1:20" ht="14.25" customHeight="1">
      <c r="A67" s="561"/>
      <c r="B67" s="216"/>
      <c r="C67" s="217"/>
      <c r="D67" s="218"/>
      <c r="E67" s="219"/>
      <c r="F67" s="462" t="s">
        <v>61</v>
      </c>
      <c r="G67" s="462"/>
      <c r="H67" s="220"/>
      <c r="I67" s="221">
        <f>I63+V12+V11+H10</f>
        <v>2.6814</v>
      </c>
      <c r="J67" s="204" t="s">
        <v>59</v>
      </c>
      <c r="K67" s="221">
        <f>K63+W12+W11+H11</f>
        <v>2.4050000000000002</v>
      </c>
      <c r="L67" s="222">
        <f>L63+X12+X11+H10</f>
        <v>2.7625999999999999</v>
      </c>
      <c r="M67" s="204" t="s">
        <v>59</v>
      </c>
      <c r="N67" s="223">
        <f>N63+Y12+Y11+H11</f>
        <v>2.4635000000000002</v>
      </c>
      <c r="O67" s="221">
        <f>O63+Z12+Z11+H10</f>
        <v>2.7806000000000002</v>
      </c>
      <c r="P67" s="204" t="s">
        <v>59</v>
      </c>
      <c r="Q67" s="221">
        <f>Q63+AA12+AA11+H11</f>
        <v>2.4744999999999999</v>
      </c>
      <c r="R67" s="222">
        <f>R63+AB12+AB11+H10</f>
        <v>2.7906</v>
      </c>
      <c r="S67" s="204" t="s">
        <v>59</v>
      </c>
      <c r="T67" s="223">
        <f>T63+AC12+AC11+H11</f>
        <v>2.4903000000000004</v>
      </c>
    </row>
    <row r="68" spans="1:20" ht="14.25" customHeight="1">
      <c r="A68" s="561"/>
      <c r="B68" s="216"/>
      <c r="C68" s="217"/>
      <c r="D68" s="218"/>
      <c r="E68" s="219"/>
      <c r="F68" s="463" t="s">
        <v>62</v>
      </c>
      <c r="G68" s="463"/>
      <c r="H68" s="220"/>
      <c r="I68" s="106"/>
      <c r="J68" s="204" t="s">
        <v>59</v>
      </c>
      <c r="K68" s="106"/>
      <c r="L68" s="105"/>
      <c r="M68" s="204" t="s">
        <v>59</v>
      </c>
      <c r="N68" s="74"/>
      <c r="O68" s="106"/>
      <c r="P68" s="204" t="s">
        <v>59</v>
      </c>
      <c r="Q68" s="106"/>
      <c r="R68" s="105"/>
      <c r="S68" s="204" t="s">
        <v>59</v>
      </c>
      <c r="T68" s="74"/>
    </row>
    <row r="69" spans="1:20" ht="14.25" customHeight="1" thickBot="1">
      <c r="A69" s="561"/>
      <c r="B69" s="224"/>
      <c r="C69" s="225"/>
      <c r="D69" s="226"/>
      <c r="E69" s="227"/>
      <c r="F69" s="464" t="s">
        <v>63</v>
      </c>
      <c r="G69" s="464"/>
      <c r="H69" s="228"/>
      <c r="I69" s="225"/>
      <c r="J69" s="229" t="s">
        <v>59</v>
      </c>
      <c r="K69" s="225"/>
      <c r="L69" s="224"/>
      <c r="M69" s="229" t="s">
        <v>59</v>
      </c>
      <c r="N69" s="226"/>
      <c r="O69" s="225"/>
      <c r="P69" s="229" t="s">
        <v>59</v>
      </c>
      <c r="Q69" s="225"/>
      <c r="R69" s="224"/>
      <c r="S69" s="229" t="s">
        <v>59</v>
      </c>
      <c r="T69" s="226"/>
    </row>
    <row r="70" spans="1:20" ht="14.25" customHeight="1" thickBot="1">
      <c r="A70" s="534"/>
      <c r="B70" s="465"/>
      <c r="C70" s="466"/>
      <c r="D70" s="467"/>
      <c r="E70" s="468" t="s">
        <v>64</v>
      </c>
      <c r="F70" s="469"/>
      <c r="G70" s="469"/>
      <c r="H70" s="470"/>
      <c r="I70" s="230">
        <f>I66+I67</f>
        <v>6.0198999999999998</v>
      </c>
      <c r="J70" s="231" t="s">
        <v>59</v>
      </c>
      <c r="K70" s="232">
        <f>K66+K67</f>
        <v>5.1762000000000006</v>
      </c>
      <c r="L70" s="230">
        <f>L66+L67</f>
        <v>6.032</v>
      </c>
      <c r="M70" s="231" t="s">
        <v>59</v>
      </c>
      <c r="N70" s="232">
        <f>N66+N67</f>
        <v>5.2224000000000004</v>
      </c>
      <c r="O70" s="230">
        <f>O66+O67</f>
        <v>6.0880999999999998</v>
      </c>
      <c r="P70" s="231" t="s">
        <v>59</v>
      </c>
      <c r="Q70" s="232">
        <f>Q66+Q67</f>
        <v>5.2216000000000005</v>
      </c>
      <c r="R70" s="230">
        <f>R66+R67</f>
        <v>6.0960999999999999</v>
      </c>
      <c r="S70" s="231" t="s">
        <v>59</v>
      </c>
      <c r="T70" s="232">
        <f>T66+T67</f>
        <v>5.229000000000001</v>
      </c>
    </row>
    <row r="71" spans="1:20" ht="14.25" customHeight="1" thickBot="1">
      <c r="A71" s="534"/>
      <c r="B71" s="471" t="s">
        <v>65</v>
      </c>
      <c r="C71" s="472"/>
      <c r="D71" s="473"/>
      <c r="E71" s="474" t="str">
        <f>[3]РОЗОВАЯ1!E71</f>
        <v>Секисова М.К.</v>
      </c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6"/>
    </row>
    <row r="72" spans="1:20" ht="14.25" customHeight="1" thickBot="1">
      <c r="A72" s="558"/>
      <c r="B72" s="459" t="s">
        <v>67</v>
      </c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1"/>
    </row>
    <row r="74" spans="1:20" ht="15">
      <c r="B74" t="s">
        <v>68</v>
      </c>
      <c r="P74" t="s">
        <v>69</v>
      </c>
      <c r="R74" s="352"/>
    </row>
  </sheetData>
  <mergeCells count="96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C10:C13"/>
    <mergeCell ref="V4:W4"/>
    <mergeCell ref="X4:Y4"/>
    <mergeCell ref="Z4:AA4"/>
    <mergeCell ref="AB4:AC4"/>
    <mergeCell ref="B6:B24"/>
    <mergeCell ref="C6:C9"/>
    <mergeCell ref="E6:F6"/>
    <mergeCell ref="E7:F7"/>
    <mergeCell ref="E8:F8"/>
    <mergeCell ref="E9:H9"/>
    <mergeCell ref="C22:C24"/>
    <mergeCell ref="E10:F10"/>
    <mergeCell ref="E11:F11"/>
    <mergeCell ref="E12:F12"/>
    <mergeCell ref="E13:H13"/>
    <mergeCell ref="C14:C17"/>
    <mergeCell ref="E14:F14"/>
    <mergeCell ref="E15:F15"/>
    <mergeCell ref="E16:F16"/>
    <mergeCell ref="E17:H17"/>
    <mergeCell ref="C18:C21"/>
    <mergeCell ref="E18:F18"/>
    <mergeCell ref="E19:F19"/>
    <mergeCell ref="E20:F20"/>
    <mergeCell ref="E21:H21"/>
    <mergeCell ref="C38:D38"/>
    <mergeCell ref="B25:B52"/>
    <mergeCell ref="C25:D26"/>
    <mergeCell ref="E25:F25"/>
    <mergeCell ref="G25:H25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B55:C57"/>
    <mergeCell ref="E55:H55"/>
    <mergeCell ref="E56:H56"/>
    <mergeCell ref="E57:H57"/>
    <mergeCell ref="B58:D61"/>
    <mergeCell ref="E58:H58"/>
    <mergeCell ref="E59:H59"/>
    <mergeCell ref="E60:H60"/>
    <mergeCell ref="I60:K60"/>
    <mergeCell ref="F66:G66"/>
    <mergeCell ref="O60:Q60"/>
    <mergeCell ref="R60:T60"/>
    <mergeCell ref="E61:H61"/>
    <mergeCell ref="I61:K61"/>
    <mergeCell ref="L61:N61"/>
    <mergeCell ref="O61:Q61"/>
    <mergeCell ref="R61:T61"/>
    <mergeCell ref="L60:N60"/>
    <mergeCell ref="B62:D65"/>
    <mergeCell ref="E62:H62"/>
    <mergeCell ref="E63:H63"/>
    <mergeCell ref="E64:H64"/>
    <mergeCell ref="E65:H65"/>
    <mergeCell ref="B72:T72"/>
    <mergeCell ref="F67:G67"/>
    <mergeCell ref="F68:G68"/>
    <mergeCell ref="F69:G69"/>
    <mergeCell ref="B70:D70"/>
    <mergeCell ref="E70:H70"/>
    <mergeCell ref="B71:D71"/>
    <mergeCell ref="E71:T71"/>
  </mergeCells>
  <pageMargins left="0.39370078740157483" right="0" top="0.39370078740157483" bottom="0" header="0.51181102362204722" footer="0.51181102362204722"/>
  <pageSetup paperSize="8" scale="68" orientation="portrait" r:id="rId1"/>
  <headerFooter alignWithMargins="0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18</vt:i4>
      </vt:variant>
    </vt:vector>
  </HeadingPairs>
  <TitlesOfParts>
    <vt:vector size="43" baseType="lpstr">
      <vt:lpstr>Вед.АЧР(6)</vt:lpstr>
      <vt:lpstr>Вед.АЧР (5)</vt:lpstr>
      <vt:lpstr>Вед.АЧР(4)</vt:lpstr>
      <vt:lpstr>Вед.АЧР (3)</vt:lpstr>
      <vt:lpstr>Вед.АЧР (2)</vt:lpstr>
      <vt:lpstr>Вед.АЧР</vt:lpstr>
      <vt:lpstr>РОЗОВАЯ1 (6)</vt:lpstr>
      <vt:lpstr>РОЗОВАЯ1 (5)</vt:lpstr>
      <vt:lpstr>РОЗОВАЯ1 (4)</vt:lpstr>
      <vt:lpstr>РОЗОВАЯ1 (3)</vt:lpstr>
      <vt:lpstr>РОЗОВАЯ1 (2)</vt:lpstr>
      <vt:lpstr>РОЗОВАЯ1</vt:lpstr>
      <vt:lpstr>СОЛНЕЧНАЯ3</vt:lpstr>
      <vt:lpstr>ИЗУМРУД </vt:lpstr>
      <vt:lpstr>ИЗУМРУД  (2)</vt:lpstr>
      <vt:lpstr>ИЗУМРУД  (3)</vt:lpstr>
      <vt:lpstr>ИЗУМРУД  (4)</vt:lpstr>
      <vt:lpstr>ИЗУМРУД  (5)</vt:lpstr>
      <vt:lpstr>ИЗУМРУД  (6)</vt:lpstr>
      <vt:lpstr>СОЛНЕЧНАЯ </vt:lpstr>
      <vt:lpstr>СОЛНЕЧНАЯ1</vt:lpstr>
      <vt:lpstr>СОЛНЕЧНАЯ2 </vt:lpstr>
      <vt:lpstr>СОЛНЕЧНАЯ4</vt:lpstr>
      <vt:lpstr>СОЛНЕЧНАЯ5</vt:lpstr>
      <vt:lpstr>ЭПК1</vt:lpstr>
      <vt:lpstr>'ИЗУМРУД '!Область_печати</vt:lpstr>
      <vt:lpstr>'ИЗУМРУД  (2)'!Область_печати</vt:lpstr>
      <vt:lpstr>'ИЗУМРУД  (3)'!Область_печати</vt:lpstr>
      <vt:lpstr>'ИЗУМРУД  (4)'!Область_печати</vt:lpstr>
      <vt:lpstr>'ИЗУМРУД  (5)'!Область_печати</vt:lpstr>
      <vt:lpstr>'ИЗУМРУД  (6)'!Область_печати</vt:lpstr>
      <vt:lpstr>РОЗОВАЯ1!Область_печати</vt:lpstr>
      <vt:lpstr>'РОЗОВАЯ1 (2)'!Область_печати</vt:lpstr>
      <vt:lpstr>'РОЗОВАЯ1 (3)'!Область_печати</vt:lpstr>
      <vt:lpstr>'РОЗОВАЯ1 (4)'!Область_печати</vt:lpstr>
      <vt:lpstr>'РОЗОВАЯ1 (5)'!Область_печати</vt:lpstr>
      <vt:lpstr>'РОЗОВАЯ1 (6)'!Область_печати</vt:lpstr>
      <vt:lpstr>'СОЛНЕЧНАЯ '!Область_печати</vt:lpstr>
      <vt:lpstr>СОЛНЕЧНАЯ1!Область_печати</vt:lpstr>
      <vt:lpstr>'СОЛНЕЧНАЯ2 '!Область_печати</vt:lpstr>
      <vt:lpstr>СОЛНЕЧНАЯ3!Область_печати</vt:lpstr>
      <vt:lpstr>СОЛНЕЧНАЯ4!Область_печати</vt:lpstr>
      <vt:lpstr>СОЛНЕЧНАЯ5!Область_печати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sekisova</dc:creator>
  <cp:lastModifiedBy>sekisova</cp:lastModifiedBy>
  <dcterms:created xsi:type="dcterms:W3CDTF">2019-12-25T05:26:02Z</dcterms:created>
  <dcterms:modified xsi:type="dcterms:W3CDTF">2020-01-10T04:03:06Z</dcterms:modified>
</cp:coreProperties>
</file>