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 firstSheet="17" activeTab="23"/>
  </bookViews>
  <sheets>
    <sheet name="ИЗУМРУД " sheetId="1" r:id="rId1"/>
    <sheet name="ИЗУМРУД  (2)" sheetId="2" r:id="rId2"/>
    <sheet name="ИЗУМРУД  (3)" sheetId="3" r:id="rId3"/>
    <sheet name="ИЗУМРУД  (4)" sheetId="4" r:id="rId4"/>
    <sheet name="ИЗУМРУД  (5)" sheetId="5" r:id="rId5"/>
    <sheet name="ИЗУМРУД  (6)" sheetId="6" r:id="rId6"/>
    <sheet name="СОЛНЕЧНАЯ " sheetId="7" r:id="rId7"/>
    <sheet name="СОЛНЕЧНАЯ1" sheetId="8" r:id="rId8"/>
    <sheet name="СОЛНЕЧНАЯ2 " sheetId="9" r:id="rId9"/>
    <sheet name="СОЛНЕЧНАЯ3" sheetId="10" r:id="rId10"/>
    <sheet name="СОЛНЕЧНАЯ4" sheetId="11" r:id="rId11"/>
    <sheet name="СОЛНЕЧНАЯ5" sheetId="12" r:id="rId12"/>
    <sheet name="РОЗОВАЯ1" sheetId="13" r:id="rId13"/>
    <sheet name="РОЗОВАЯ1 (2)" sheetId="14" r:id="rId14"/>
    <sheet name="РОЗОВАЯ1 (3)" sheetId="15" r:id="rId15"/>
    <sheet name="РОЗОВАЯ1 (4)" sheetId="16" r:id="rId16"/>
    <sheet name="РОЗОВАЯ1 (5)" sheetId="17" r:id="rId17"/>
    <sheet name="РОЗОВАЯ1 (6)" sheetId="18" r:id="rId18"/>
    <sheet name="Вед.АЧР" sheetId="19" r:id="rId19"/>
    <sheet name="Вед.АЧР (2)" sheetId="20" r:id="rId20"/>
    <sheet name="Вед.АЧР (3)" sheetId="21" r:id="rId21"/>
    <sheet name="Вед.АЧР(4)" sheetId="22" r:id="rId22"/>
    <sheet name="Вед.АЧР (5)" sheetId="23" r:id="rId23"/>
    <sheet name="Вед.АЧР(6)" sheetId="24" r:id="rId24"/>
  </sheets>
  <externalReferences>
    <externalReference r:id="rId25"/>
    <externalReference r:id="rId26"/>
    <externalReference r:id="rId27"/>
    <externalReference r:id="rId28"/>
  </externalReferences>
  <definedNames>
    <definedName name="cellsCmpKoef" localSheetId="19">[2]Control!#REF!</definedName>
    <definedName name="cellsCmpKoef" localSheetId="20">[2]Control!#REF!</definedName>
    <definedName name="cellsCmpKoef" localSheetId="22">[2]Control!#REF!</definedName>
    <definedName name="cellsCmpKoef" localSheetId="21">[2]Control!#REF!</definedName>
    <definedName name="cellsCmpKoef" localSheetId="23">[2]Control!#REF!</definedName>
    <definedName name="cellsCmpKoef" localSheetId="1">[2]Control!#REF!</definedName>
    <definedName name="cellsCmpKoef" localSheetId="2">[2]Control!#REF!</definedName>
    <definedName name="cellsCmpKoef" localSheetId="3">[2]Control!#REF!</definedName>
    <definedName name="cellsCmpKoef" localSheetId="4">[2]Control!#REF!</definedName>
    <definedName name="cellsCmpKoef" localSheetId="5">[2]Control!#REF!</definedName>
    <definedName name="cellsCmpKoef" localSheetId="13">[2]Control!#REF!</definedName>
    <definedName name="cellsCmpKoef" localSheetId="14">[2]Control!#REF!</definedName>
    <definedName name="cellsCmpKoef" localSheetId="15">[2]Control!#REF!</definedName>
    <definedName name="cellsCmpKoef" localSheetId="16">[2]Control!#REF!</definedName>
    <definedName name="cellsCmpKoef" localSheetId="17">[2]Control!#REF!</definedName>
    <definedName name="cellsCmpKoef" localSheetId="7">[2]Control!#REF!</definedName>
    <definedName name="cellsCmpKoef" localSheetId="8">[2]Control!#REF!</definedName>
    <definedName name="cellsCmpKoef" localSheetId="9">[2]Control!#REF!</definedName>
    <definedName name="cellsCmpKoef" localSheetId="10">[2]Control!#REF!</definedName>
    <definedName name="cellsCmpKoef" localSheetId="11">[2]Control!#REF!</definedName>
    <definedName name="cellsCmpKoef">[2]Control!#REF!</definedName>
    <definedName name="cellsComplex" localSheetId="19">[2]Control!#REF!</definedName>
    <definedName name="cellsComplex" localSheetId="20">[2]Control!#REF!</definedName>
    <definedName name="cellsComplex" localSheetId="22">[2]Control!#REF!</definedName>
    <definedName name="cellsComplex" localSheetId="21">[2]Control!#REF!</definedName>
    <definedName name="cellsComplex" localSheetId="23">[2]Control!#REF!</definedName>
    <definedName name="cellsComplex" localSheetId="1">[2]Control!#REF!</definedName>
    <definedName name="cellsComplex" localSheetId="2">[2]Control!#REF!</definedName>
    <definedName name="cellsComplex" localSheetId="3">[2]Control!#REF!</definedName>
    <definedName name="cellsComplex" localSheetId="4">[2]Control!#REF!</definedName>
    <definedName name="cellsComplex" localSheetId="5">[2]Control!#REF!</definedName>
    <definedName name="cellsComplex" localSheetId="13">[2]Control!#REF!</definedName>
    <definedName name="cellsComplex" localSheetId="14">[2]Control!#REF!</definedName>
    <definedName name="cellsComplex" localSheetId="15">[2]Control!#REF!</definedName>
    <definedName name="cellsComplex" localSheetId="16">[2]Control!#REF!</definedName>
    <definedName name="cellsComplex" localSheetId="17">[2]Control!#REF!</definedName>
    <definedName name="cellsComplex" localSheetId="7">[2]Control!#REF!</definedName>
    <definedName name="cellsComplex" localSheetId="8">[2]Control!#REF!</definedName>
    <definedName name="cellsComplex" localSheetId="9">[2]Control!#REF!</definedName>
    <definedName name="cellsComplex" localSheetId="10">[2]Control!#REF!</definedName>
    <definedName name="cellsComplex" localSheetId="11">[2]Control!#REF!</definedName>
    <definedName name="cellsComplex">[2]Control!#REF!</definedName>
    <definedName name="cellsDiference" localSheetId="19">[2]Control!#REF!</definedName>
    <definedName name="cellsDiference" localSheetId="20">[2]Control!#REF!</definedName>
    <definedName name="cellsDiference" localSheetId="22">[2]Control!#REF!</definedName>
    <definedName name="cellsDiference" localSheetId="21">[2]Control!#REF!</definedName>
    <definedName name="cellsDiference" localSheetId="23">[2]Control!#REF!</definedName>
    <definedName name="cellsDiference" localSheetId="1">[2]Control!#REF!</definedName>
    <definedName name="cellsDiference" localSheetId="2">[2]Control!#REF!</definedName>
    <definedName name="cellsDiference" localSheetId="3">[2]Control!#REF!</definedName>
    <definedName name="cellsDiference" localSheetId="4">[2]Control!#REF!</definedName>
    <definedName name="cellsDiference" localSheetId="5">[2]Control!#REF!</definedName>
    <definedName name="cellsDiference" localSheetId="13">[2]Control!#REF!</definedName>
    <definedName name="cellsDiference" localSheetId="14">[2]Control!#REF!</definedName>
    <definedName name="cellsDiference" localSheetId="15">[2]Control!#REF!</definedName>
    <definedName name="cellsDiference" localSheetId="16">[2]Control!#REF!</definedName>
    <definedName name="cellsDiference" localSheetId="17">[2]Control!#REF!</definedName>
    <definedName name="cellsDiference" localSheetId="7">[2]Control!#REF!</definedName>
    <definedName name="cellsDiference" localSheetId="8">[2]Control!#REF!</definedName>
    <definedName name="cellsDiference" localSheetId="9">[2]Control!#REF!</definedName>
    <definedName name="cellsDiference" localSheetId="10">[2]Control!#REF!</definedName>
    <definedName name="cellsDiference" localSheetId="11">[2]Control!#REF!</definedName>
    <definedName name="cellsDiference">[2]Control!#REF!</definedName>
    <definedName name="cellsDopRasxod" localSheetId="19">[2]Control!#REF!</definedName>
    <definedName name="cellsDopRasxod" localSheetId="20">[2]Control!#REF!</definedName>
    <definedName name="cellsDopRasxod" localSheetId="22">[2]Control!#REF!</definedName>
    <definedName name="cellsDopRasxod" localSheetId="21">[2]Control!#REF!</definedName>
    <definedName name="cellsDopRasxod" localSheetId="23">[2]Control!#REF!</definedName>
    <definedName name="cellsDopRasxod" localSheetId="1">[2]Control!#REF!</definedName>
    <definedName name="cellsDopRasxod" localSheetId="2">[2]Control!#REF!</definedName>
    <definedName name="cellsDopRasxod" localSheetId="3">[2]Control!#REF!</definedName>
    <definedName name="cellsDopRasxod" localSheetId="4">[2]Control!#REF!</definedName>
    <definedName name="cellsDopRasxod" localSheetId="5">[2]Control!#REF!</definedName>
    <definedName name="cellsDopRasxod" localSheetId="13">[2]Control!#REF!</definedName>
    <definedName name="cellsDopRasxod" localSheetId="14">[2]Control!#REF!</definedName>
    <definedName name="cellsDopRasxod" localSheetId="15">[2]Control!#REF!</definedName>
    <definedName name="cellsDopRasxod" localSheetId="16">[2]Control!#REF!</definedName>
    <definedName name="cellsDopRasxod" localSheetId="17">[2]Control!#REF!</definedName>
    <definedName name="cellsDopRasxod" localSheetId="7">[2]Control!#REF!</definedName>
    <definedName name="cellsDopRasxod" localSheetId="8">[2]Control!#REF!</definedName>
    <definedName name="cellsDopRasxod" localSheetId="9">[2]Control!#REF!</definedName>
    <definedName name="cellsDopRasxod" localSheetId="10">[2]Control!#REF!</definedName>
    <definedName name="cellsDopRasxod" localSheetId="11">[2]Control!#REF!</definedName>
    <definedName name="cellsDopRasxod">[2]Control!#REF!</definedName>
    <definedName name="cellsEnerg" localSheetId="19">[2]Control!#REF!</definedName>
    <definedName name="cellsEnerg" localSheetId="20">[2]Control!#REF!</definedName>
    <definedName name="cellsEnerg" localSheetId="22">[2]Control!#REF!</definedName>
    <definedName name="cellsEnerg" localSheetId="21">[2]Control!#REF!</definedName>
    <definedName name="cellsEnerg" localSheetId="23">[2]Control!#REF!</definedName>
    <definedName name="cellsEnerg" localSheetId="1">[2]Control!#REF!</definedName>
    <definedName name="cellsEnerg" localSheetId="2">[2]Control!#REF!</definedName>
    <definedName name="cellsEnerg" localSheetId="3">[2]Control!#REF!</definedName>
    <definedName name="cellsEnerg" localSheetId="4">[2]Control!#REF!</definedName>
    <definedName name="cellsEnerg" localSheetId="5">[2]Control!#REF!</definedName>
    <definedName name="cellsEnerg" localSheetId="13">[2]Control!#REF!</definedName>
    <definedName name="cellsEnerg" localSheetId="14">[2]Control!#REF!</definedName>
    <definedName name="cellsEnerg" localSheetId="15">[2]Control!#REF!</definedName>
    <definedName name="cellsEnerg" localSheetId="16">[2]Control!#REF!</definedName>
    <definedName name="cellsEnerg" localSheetId="17">[2]Control!#REF!</definedName>
    <definedName name="cellsEnerg" localSheetId="7">[2]Control!#REF!</definedName>
    <definedName name="cellsEnerg" localSheetId="8">[2]Control!#REF!</definedName>
    <definedName name="cellsEnerg" localSheetId="9">[2]Control!#REF!</definedName>
    <definedName name="cellsEnerg" localSheetId="10">[2]Control!#REF!</definedName>
    <definedName name="cellsEnerg" localSheetId="11">[2]Control!#REF!</definedName>
    <definedName name="cellsEnerg">[2]Control!#REF!</definedName>
    <definedName name="cellsIndicat1" localSheetId="19">[2]Control!#REF!</definedName>
    <definedName name="cellsIndicat1" localSheetId="20">[2]Control!#REF!</definedName>
    <definedName name="cellsIndicat1" localSheetId="22">[2]Control!#REF!</definedName>
    <definedName name="cellsIndicat1" localSheetId="21">[2]Control!#REF!</definedName>
    <definedName name="cellsIndicat1" localSheetId="23">[2]Control!#REF!</definedName>
    <definedName name="cellsIndicat1" localSheetId="1">[2]Control!#REF!</definedName>
    <definedName name="cellsIndicat1" localSheetId="2">[2]Control!#REF!</definedName>
    <definedName name="cellsIndicat1" localSheetId="3">[2]Control!#REF!</definedName>
    <definedName name="cellsIndicat1" localSheetId="4">[2]Control!#REF!</definedName>
    <definedName name="cellsIndicat1" localSheetId="5">[2]Control!#REF!</definedName>
    <definedName name="cellsIndicat1" localSheetId="13">[2]Control!#REF!</definedName>
    <definedName name="cellsIndicat1" localSheetId="14">[2]Control!#REF!</definedName>
    <definedName name="cellsIndicat1" localSheetId="15">[2]Control!#REF!</definedName>
    <definedName name="cellsIndicat1" localSheetId="16">[2]Control!#REF!</definedName>
    <definedName name="cellsIndicat1" localSheetId="17">[2]Control!#REF!</definedName>
    <definedName name="cellsIndicat1" localSheetId="7">[2]Control!#REF!</definedName>
    <definedName name="cellsIndicat1" localSheetId="8">[2]Control!#REF!</definedName>
    <definedName name="cellsIndicat1" localSheetId="9">[2]Control!#REF!</definedName>
    <definedName name="cellsIndicat1" localSheetId="10">[2]Control!#REF!</definedName>
    <definedName name="cellsIndicat1" localSheetId="11">[2]Control!#REF!</definedName>
    <definedName name="cellsIndicat1">[2]Control!#REF!</definedName>
    <definedName name="cellsIndicat2" localSheetId="19">[2]Control!#REF!</definedName>
    <definedName name="cellsIndicat2" localSheetId="20">[2]Control!#REF!</definedName>
    <definedName name="cellsIndicat2" localSheetId="22">[2]Control!#REF!</definedName>
    <definedName name="cellsIndicat2" localSheetId="21">[2]Control!#REF!</definedName>
    <definedName name="cellsIndicat2" localSheetId="23">[2]Control!#REF!</definedName>
    <definedName name="cellsIndicat2" localSheetId="1">[2]Control!#REF!</definedName>
    <definedName name="cellsIndicat2" localSheetId="2">[2]Control!#REF!</definedName>
    <definedName name="cellsIndicat2" localSheetId="3">[2]Control!#REF!</definedName>
    <definedName name="cellsIndicat2" localSheetId="4">[2]Control!#REF!</definedName>
    <definedName name="cellsIndicat2" localSheetId="5">[2]Control!#REF!</definedName>
    <definedName name="cellsIndicat2" localSheetId="13">[2]Control!#REF!</definedName>
    <definedName name="cellsIndicat2" localSheetId="14">[2]Control!#REF!</definedName>
    <definedName name="cellsIndicat2" localSheetId="15">[2]Control!#REF!</definedName>
    <definedName name="cellsIndicat2" localSheetId="16">[2]Control!#REF!</definedName>
    <definedName name="cellsIndicat2" localSheetId="17">[2]Control!#REF!</definedName>
    <definedName name="cellsIndicat2" localSheetId="7">[2]Control!#REF!</definedName>
    <definedName name="cellsIndicat2" localSheetId="8">[2]Control!#REF!</definedName>
    <definedName name="cellsIndicat2" localSheetId="9">[2]Control!#REF!</definedName>
    <definedName name="cellsIndicat2" localSheetId="10">[2]Control!#REF!</definedName>
    <definedName name="cellsIndicat2" localSheetId="11">[2]Control!#REF!</definedName>
    <definedName name="cellsIndicat2">[2]Control!#REF!</definedName>
    <definedName name="cellsMonth" localSheetId="19">[2]Control!#REF!</definedName>
    <definedName name="cellsMonth" localSheetId="20">[2]Control!#REF!</definedName>
    <definedName name="cellsMonth" localSheetId="22">[2]Control!#REF!</definedName>
    <definedName name="cellsMonth" localSheetId="21">[2]Control!#REF!</definedName>
    <definedName name="cellsMonth" localSheetId="23">[2]Control!#REF!</definedName>
    <definedName name="cellsMonth" localSheetId="1">[2]Control!#REF!</definedName>
    <definedName name="cellsMonth" localSheetId="2">[2]Control!#REF!</definedName>
    <definedName name="cellsMonth" localSheetId="3">[2]Control!#REF!</definedName>
    <definedName name="cellsMonth" localSheetId="4">[2]Control!#REF!</definedName>
    <definedName name="cellsMonth" localSheetId="5">[2]Control!#REF!</definedName>
    <definedName name="cellsMonth" localSheetId="13">[2]Control!#REF!</definedName>
    <definedName name="cellsMonth" localSheetId="14">[2]Control!#REF!</definedName>
    <definedName name="cellsMonth" localSheetId="15">[2]Control!#REF!</definedName>
    <definedName name="cellsMonth" localSheetId="16">[2]Control!#REF!</definedName>
    <definedName name="cellsMonth" localSheetId="17">[2]Control!#REF!</definedName>
    <definedName name="cellsMonth" localSheetId="7">[2]Control!#REF!</definedName>
    <definedName name="cellsMonth" localSheetId="8">[2]Control!#REF!</definedName>
    <definedName name="cellsMonth" localSheetId="9">[2]Control!#REF!</definedName>
    <definedName name="cellsMonth" localSheetId="10">[2]Control!#REF!</definedName>
    <definedName name="cellsMonth" localSheetId="11">[2]Control!#REF!</definedName>
    <definedName name="cellsMonth">[2]Control!#REF!</definedName>
    <definedName name="cellsNameComplex" localSheetId="19">[2]Control!#REF!</definedName>
    <definedName name="cellsNameComplex" localSheetId="20">[2]Control!#REF!</definedName>
    <definedName name="cellsNameComplex" localSheetId="22">[2]Control!#REF!</definedName>
    <definedName name="cellsNameComplex" localSheetId="21">[2]Control!#REF!</definedName>
    <definedName name="cellsNameComplex" localSheetId="23">[2]Control!#REF!</definedName>
    <definedName name="cellsNameComplex" localSheetId="1">[2]Control!#REF!</definedName>
    <definedName name="cellsNameComplex" localSheetId="2">[2]Control!#REF!</definedName>
    <definedName name="cellsNameComplex" localSheetId="3">[2]Control!#REF!</definedName>
    <definedName name="cellsNameComplex" localSheetId="4">[2]Control!#REF!</definedName>
    <definedName name="cellsNameComplex" localSheetId="5">[2]Control!#REF!</definedName>
    <definedName name="cellsNameComplex" localSheetId="13">[2]Control!#REF!</definedName>
    <definedName name="cellsNameComplex" localSheetId="14">[2]Control!#REF!</definedName>
    <definedName name="cellsNameComplex" localSheetId="15">[2]Control!#REF!</definedName>
    <definedName name="cellsNameComplex" localSheetId="16">[2]Control!#REF!</definedName>
    <definedName name="cellsNameComplex" localSheetId="17">[2]Control!#REF!</definedName>
    <definedName name="cellsNameComplex" localSheetId="7">[2]Control!#REF!</definedName>
    <definedName name="cellsNameComplex" localSheetId="8">[2]Control!#REF!</definedName>
    <definedName name="cellsNameComplex" localSheetId="9">[2]Control!#REF!</definedName>
    <definedName name="cellsNameComplex" localSheetId="10">[2]Control!#REF!</definedName>
    <definedName name="cellsNameComplex" localSheetId="11">[2]Control!#REF!</definedName>
    <definedName name="cellsNameComplex">[2]Control!#REF!</definedName>
    <definedName name="cellsNmCount" localSheetId="19">[2]Control!#REF!</definedName>
    <definedName name="cellsNmCount" localSheetId="20">[2]Control!#REF!</definedName>
    <definedName name="cellsNmCount" localSheetId="22">[2]Control!#REF!</definedName>
    <definedName name="cellsNmCount" localSheetId="21">[2]Control!#REF!</definedName>
    <definedName name="cellsNmCount" localSheetId="23">[2]Control!#REF!</definedName>
    <definedName name="cellsNmCount" localSheetId="1">[2]Control!#REF!</definedName>
    <definedName name="cellsNmCount" localSheetId="2">[2]Control!#REF!</definedName>
    <definedName name="cellsNmCount" localSheetId="3">[2]Control!#REF!</definedName>
    <definedName name="cellsNmCount" localSheetId="4">[2]Control!#REF!</definedName>
    <definedName name="cellsNmCount" localSheetId="5">[2]Control!#REF!</definedName>
    <definedName name="cellsNmCount" localSheetId="13">[2]Control!#REF!</definedName>
    <definedName name="cellsNmCount" localSheetId="14">[2]Control!#REF!</definedName>
    <definedName name="cellsNmCount" localSheetId="15">[2]Control!#REF!</definedName>
    <definedName name="cellsNmCount" localSheetId="16">[2]Control!#REF!</definedName>
    <definedName name="cellsNmCount" localSheetId="17">[2]Control!#REF!</definedName>
    <definedName name="cellsNmCount" localSheetId="7">[2]Control!#REF!</definedName>
    <definedName name="cellsNmCount" localSheetId="8">[2]Control!#REF!</definedName>
    <definedName name="cellsNmCount" localSheetId="9">[2]Control!#REF!</definedName>
    <definedName name="cellsNmCount" localSheetId="10">[2]Control!#REF!</definedName>
    <definedName name="cellsNmCount" localSheetId="11">[2]Control!#REF!</definedName>
    <definedName name="cellsNmCount">[2]Control!#REF!</definedName>
    <definedName name="cellsScale" localSheetId="19">[2]Control!#REF!</definedName>
    <definedName name="cellsScale" localSheetId="20">[2]Control!#REF!</definedName>
    <definedName name="cellsScale" localSheetId="22">[2]Control!#REF!</definedName>
    <definedName name="cellsScale" localSheetId="21">[2]Control!#REF!</definedName>
    <definedName name="cellsScale" localSheetId="23">[2]Control!#REF!</definedName>
    <definedName name="cellsScale" localSheetId="1">[2]Control!#REF!</definedName>
    <definedName name="cellsScale" localSheetId="2">[2]Control!#REF!</definedName>
    <definedName name="cellsScale" localSheetId="3">[2]Control!#REF!</definedName>
    <definedName name="cellsScale" localSheetId="4">[2]Control!#REF!</definedName>
    <definedName name="cellsScale" localSheetId="5">[2]Control!#REF!</definedName>
    <definedName name="cellsScale" localSheetId="13">[2]Control!#REF!</definedName>
    <definedName name="cellsScale" localSheetId="14">[2]Control!#REF!</definedName>
    <definedName name="cellsScale" localSheetId="15">[2]Control!#REF!</definedName>
    <definedName name="cellsScale" localSheetId="16">[2]Control!#REF!</definedName>
    <definedName name="cellsScale" localSheetId="17">[2]Control!#REF!</definedName>
    <definedName name="cellsScale" localSheetId="7">[2]Control!#REF!</definedName>
    <definedName name="cellsScale" localSheetId="8">[2]Control!#REF!</definedName>
    <definedName name="cellsScale" localSheetId="9">[2]Control!#REF!</definedName>
    <definedName name="cellsScale" localSheetId="10">[2]Control!#REF!</definedName>
    <definedName name="cellsScale" localSheetId="11">[2]Control!#REF!</definedName>
    <definedName name="cellsScale">[2]Control!#REF!</definedName>
    <definedName name="cellsYear" localSheetId="19">[2]Control!#REF!</definedName>
    <definedName name="cellsYear" localSheetId="20">[2]Control!#REF!</definedName>
    <definedName name="cellsYear" localSheetId="22">[2]Control!#REF!</definedName>
    <definedName name="cellsYear" localSheetId="21">[2]Control!#REF!</definedName>
    <definedName name="cellsYear" localSheetId="23">[2]Control!#REF!</definedName>
    <definedName name="cellsYear" localSheetId="1">[2]Control!#REF!</definedName>
    <definedName name="cellsYear" localSheetId="2">[2]Control!#REF!</definedName>
    <definedName name="cellsYear" localSheetId="3">[2]Control!#REF!</definedName>
    <definedName name="cellsYear" localSheetId="4">[2]Control!#REF!</definedName>
    <definedName name="cellsYear" localSheetId="5">[2]Control!#REF!</definedName>
    <definedName name="cellsYear" localSheetId="13">[2]Control!#REF!</definedName>
    <definedName name="cellsYear" localSheetId="14">[2]Control!#REF!</definedName>
    <definedName name="cellsYear" localSheetId="15">[2]Control!#REF!</definedName>
    <definedName name="cellsYear" localSheetId="16">[2]Control!#REF!</definedName>
    <definedName name="cellsYear" localSheetId="17">[2]Control!#REF!</definedName>
    <definedName name="cellsYear" localSheetId="7">[2]Control!#REF!</definedName>
    <definedName name="cellsYear" localSheetId="8">[2]Control!#REF!</definedName>
    <definedName name="cellsYear" localSheetId="9">[2]Control!#REF!</definedName>
    <definedName name="cellsYear" localSheetId="10">[2]Control!#REF!</definedName>
    <definedName name="cellsYear" localSheetId="11">[2]Control!#REF!</definedName>
    <definedName name="cellsYear">[2]Control!#REF!</definedName>
    <definedName name="columnsDay" localSheetId="19">[2]Control!#REF!</definedName>
    <definedName name="columnsDay" localSheetId="20">[2]Control!#REF!</definedName>
    <definedName name="columnsDay" localSheetId="22">[2]Control!#REF!</definedName>
    <definedName name="columnsDay" localSheetId="21">[2]Control!#REF!</definedName>
    <definedName name="columnsDay" localSheetId="23">[2]Control!#REF!</definedName>
    <definedName name="columnsDay" localSheetId="1">[2]Control!#REF!</definedName>
    <definedName name="columnsDay" localSheetId="2">[2]Control!#REF!</definedName>
    <definedName name="columnsDay" localSheetId="3">[2]Control!#REF!</definedName>
    <definedName name="columnsDay" localSheetId="4">[2]Control!#REF!</definedName>
    <definedName name="columnsDay" localSheetId="5">[2]Control!#REF!</definedName>
    <definedName name="columnsDay" localSheetId="13">[2]Control!#REF!</definedName>
    <definedName name="columnsDay" localSheetId="14">[2]Control!#REF!</definedName>
    <definedName name="columnsDay" localSheetId="15">[2]Control!#REF!</definedName>
    <definedName name="columnsDay" localSheetId="16">[2]Control!#REF!</definedName>
    <definedName name="columnsDay" localSheetId="17">[2]Control!#REF!</definedName>
    <definedName name="columnsDay" localSheetId="7">[2]Control!#REF!</definedName>
    <definedName name="columnsDay" localSheetId="8">[2]Control!#REF!</definedName>
    <definedName name="columnsDay" localSheetId="9">[2]Control!#REF!</definedName>
    <definedName name="columnsDay" localSheetId="10">[2]Control!#REF!</definedName>
    <definedName name="columnsDay" localSheetId="11">[2]Control!#REF!</definedName>
    <definedName name="columnsDay">[2]Control!#REF!</definedName>
    <definedName name="columnsVDHolder" localSheetId="19">[2]Control!#REF!</definedName>
    <definedName name="columnsVDHolder" localSheetId="20">[2]Control!#REF!</definedName>
    <definedName name="columnsVDHolder" localSheetId="22">[2]Control!#REF!</definedName>
    <definedName name="columnsVDHolder" localSheetId="21">[2]Control!#REF!</definedName>
    <definedName name="columnsVDHolder" localSheetId="23">[2]Control!#REF!</definedName>
    <definedName name="columnsVDHolder" localSheetId="1">[2]Control!#REF!</definedName>
    <definedName name="columnsVDHolder" localSheetId="2">[2]Control!#REF!</definedName>
    <definedName name="columnsVDHolder" localSheetId="3">[2]Control!#REF!</definedName>
    <definedName name="columnsVDHolder" localSheetId="4">[2]Control!#REF!</definedName>
    <definedName name="columnsVDHolder" localSheetId="5">[2]Control!#REF!</definedName>
    <definedName name="columnsVDHolder" localSheetId="13">[2]Control!#REF!</definedName>
    <definedName name="columnsVDHolder" localSheetId="14">[2]Control!#REF!</definedName>
    <definedName name="columnsVDHolder" localSheetId="15">[2]Control!#REF!</definedName>
    <definedName name="columnsVDHolder" localSheetId="16">[2]Control!#REF!</definedName>
    <definedName name="columnsVDHolder" localSheetId="17">[2]Control!#REF!</definedName>
    <definedName name="columnsVDHolder" localSheetId="7">[2]Control!#REF!</definedName>
    <definedName name="columnsVDHolder" localSheetId="8">[2]Control!#REF!</definedName>
    <definedName name="columnsVDHolder" localSheetId="9">[2]Control!#REF!</definedName>
    <definedName name="columnsVDHolder" localSheetId="10">[2]Control!#REF!</definedName>
    <definedName name="columnsVDHolder" localSheetId="11">[2]Control!#REF!</definedName>
    <definedName name="columnsVDHolder">[2]Control!#REF!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19">[2]Control!#REF!</definedName>
    <definedName name="nameSheet_Spisok" localSheetId="20">[2]Control!#REF!</definedName>
    <definedName name="nameSheet_Spisok" localSheetId="22">[2]Control!#REF!</definedName>
    <definedName name="nameSheet_Spisok" localSheetId="21">[2]Control!#REF!</definedName>
    <definedName name="nameSheet_Spisok" localSheetId="23">[2]Control!#REF!</definedName>
    <definedName name="nameSheet_Spisok" localSheetId="1">[2]Control!#REF!</definedName>
    <definedName name="nameSheet_Spisok" localSheetId="2">[2]Control!#REF!</definedName>
    <definedName name="nameSheet_Spisok" localSheetId="3">[2]Control!#REF!</definedName>
    <definedName name="nameSheet_Spisok" localSheetId="4">[2]Control!#REF!</definedName>
    <definedName name="nameSheet_Spisok" localSheetId="5">[2]Control!#REF!</definedName>
    <definedName name="nameSheet_Spisok" localSheetId="13">[2]Control!#REF!</definedName>
    <definedName name="nameSheet_Spisok" localSheetId="14">[2]Control!#REF!</definedName>
    <definedName name="nameSheet_Spisok" localSheetId="15">[2]Control!#REF!</definedName>
    <definedName name="nameSheet_Spisok" localSheetId="16">[2]Control!#REF!</definedName>
    <definedName name="nameSheet_Spisok" localSheetId="17">[2]Control!#REF!</definedName>
    <definedName name="nameSheet_Spisok" localSheetId="7">[2]Control!#REF!</definedName>
    <definedName name="nameSheet_Spisok" localSheetId="8">[2]Control!#REF!</definedName>
    <definedName name="nameSheet_Spisok" localSheetId="9">[2]Control!#REF!</definedName>
    <definedName name="nameSheet_Spisok" localSheetId="10">[2]Control!#REF!</definedName>
    <definedName name="nameSheet_Spisok" localSheetId="11">[2]Control!#REF!</definedName>
    <definedName name="nameSheet_Spisok">[2]Control!#REF!</definedName>
    <definedName name="rowsDay" localSheetId="19">[2]Control!#REF!</definedName>
    <definedName name="rowsDay" localSheetId="20">[2]Control!#REF!</definedName>
    <definedName name="rowsDay" localSheetId="22">[2]Control!#REF!</definedName>
    <definedName name="rowsDay" localSheetId="21">[2]Control!#REF!</definedName>
    <definedName name="rowsDay" localSheetId="23">[2]Control!#REF!</definedName>
    <definedName name="rowsDay" localSheetId="1">[2]Control!#REF!</definedName>
    <definedName name="rowsDay" localSheetId="2">[2]Control!#REF!</definedName>
    <definedName name="rowsDay" localSheetId="3">[2]Control!#REF!</definedName>
    <definedName name="rowsDay" localSheetId="4">[2]Control!#REF!</definedName>
    <definedName name="rowsDay" localSheetId="5">[2]Control!#REF!</definedName>
    <definedName name="rowsDay" localSheetId="13">[2]Control!#REF!</definedName>
    <definedName name="rowsDay" localSheetId="14">[2]Control!#REF!</definedName>
    <definedName name="rowsDay" localSheetId="15">[2]Control!#REF!</definedName>
    <definedName name="rowsDay" localSheetId="16">[2]Control!#REF!</definedName>
    <definedName name="rowsDay" localSheetId="17">[2]Control!#REF!</definedName>
    <definedName name="rowsDay" localSheetId="7">[2]Control!#REF!</definedName>
    <definedName name="rowsDay" localSheetId="8">[2]Control!#REF!</definedName>
    <definedName name="rowsDay" localSheetId="9">[2]Control!#REF!</definedName>
    <definedName name="rowsDay" localSheetId="10">[2]Control!#REF!</definedName>
    <definedName name="rowsDay" localSheetId="11">[2]Control!#REF!</definedName>
    <definedName name="rowsDay">[2]Control!#REF!</definedName>
    <definedName name="rowSpisok_beg" localSheetId="19">[2]Control!#REF!</definedName>
    <definedName name="rowSpisok_beg" localSheetId="20">[2]Control!#REF!</definedName>
    <definedName name="rowSpisok_beg" localSheetId="22">[2]Control!#REF!</definedName>
    <definedName name="rowSpisok_beg" localSheetId="21">[2]Control!#REF!</definedName>
    <definedName name="rowSpisok_beg" localSheetId="23">[2]Control!#REF!</definedName>
    <definedName name="rowSpisok_beg" localSheetId="1">[2]Control!#REF!</definedName>
    <definedName name="rowSpisok_beg" localSheetId="2">[2]Control!#REF!</definedName>
    <definedName name="rowSpisok_beg" localSheetId="3">[2]Control!#REF!</definedName>
    <definedName name="rowSpisok_beg" localSheetId="4">[2]Control!#REF!</definedName>
    <definedName name="rowSpisok_beg" localSheetId="5">[2]Control!#REF!</definedName>
    <definedName name="rowSpisok_beg" localSheetId="13">[2]Control!#REF!</definedName>
    <definedName name="rowSpisok_beg" localSheetId="14">[2]Control!#REF!</definedName>
    <definedName name="rowSpisok_beg" localSheetId="15">[2]Control!#REF!</definedName>
    <definedName name="rowSpisok_beg" localSheetId="16">[2]Control!#REF!</definedName>
    <definedName name="rowSpisok_beg" localSheetId="17">[2]Control!#REF!</definedName>
    <definedName name="rowSpisok_beg" localSheetId="7">[2]Control!#REF!</definedName>
    <definedName name="rowSpisok_beg" localSheetId="8">[2]Control!#REF!</definedName>
    <definedName name="rowSpisok_beg" localSheetId="9">[2]Control!#REF!</definedName>
    <definedName name="rowSpisok_beg" localSheetId="10">[2]Control!#REF!</definedName>
    <definedName name="rowSpisok_beg" localSheetId="11">[2]Control!#REF!</definedName>
    <definedName name="rowSpisok_beg">[2]Control!#REF!</definedName>
    <definedName name="rowsVDHolder" localSheetId="19">[2]Control!#REF!</definedName>
    <definedName name="rowsVDHolder" localSheetId="20">[2]Control!#REF!</definedName>
    <definedName name="rowsVDHolder" localSheetId="22">[2]Control!#REF!</definedName>
    <definedName name="rowsVDHolder" localSheetId="21">[2]Control!#REF!</definedName>
    <definedName name="rowsVDHolder" localSheetId="23">[2]Control!#REF!</definedName>
    <definedName name="rowsVDHolder" localSheetId="1">[2]Control!#REF!</definedName>
    <definedName name="rowsVDHolder" localSheetId="2">[2]Control!#REF!</definedName>
    <definedName name="rowsVDHolder" localSheetId="3">[2]Control!#REF!</definedName>
    <definedName name="rowsVDHolder" localSheetId="4">[2]Control!#REF!</definedName>
    <definedName name="rowsVDHolder" localSheetId="5">[2]Control!#REF!</definedName>
    <definedName name="rowsVDHolder" localSheetId="13">[2]Control!#REF!</definedName>
    <definedName name="rowsVDHolder" localSheetId="14">[2]Control!#REF!</definedName>
    <definedName name="rowsVDHolder" localSheetId="15">[2]Control!#REF!</definedName>
    <definedName name="rowsVDHolder" localSheetId="16">[2]Control!#REF!</definedName>
    <definedName name="rowsVDHolder" localSheetId="17">[2]Control!#REF!</definedName>
    <definedName name="rowsVDHolder" localSheetId="7">[2]Control!#REF!</definedName>
    <definedName name="rowsVDHolder" localSheetId="8">[2]Control!#REF!</definedName>
    <definedName name="rowsVDHolder" localSheetId="9">[2]Control!#REF!</definedName>
    <definedName name="rowsVDHolder" localSheetId="10">[2]Control!#REF!</definedName>
    <definedName name="rowsVDHolder" localSheetId="11">[2]Control!#REF!</definedName>
    <definedName name="rowsVDHolder">[2]Control!#REF!</definedName>
    <definedName name="wrn.мартюш." localSheetId="18" hidden="1">{#N/A,#N/A,FALSE,"Мартюш";#N/A,#N/A,FALSE,"ЖБК"}</definedName>
    <definedName name="wrn.мартюш." localSheetId="19" hidden="1">{#N/A,#N/A,FALSE,"Мартюш";#N/A,#N/A,FALSE,"ЖБК"}</definedName>
    <definedName name="wrn.мартюш." localSheetId="20" hidden="1">{#N/A,#N/A,FALSE,"Мартюш";#N/A,#N/A,FALSE,"ЖБК"}</definedName>
    <definedName name="wrn.мартюш." localSheetId="22" hidden="1">{#N/A,#N/A,FALSE,"Мартюш";#N/A,#N/A,FALSE,"ЖБК"}</definedName>
    <definedName name="wrn.мартюш." localSheetId="21" hidden="1">{#N/A,#N/A,FALSE,"Мартюш";#N/A,#N/A,FALSE,"ЖБК"}</definedName>
    <definedName name="wrn.мартюш." localSheetId="23" hidden="1">{#N/A,#N/A,FALSE,"Мартюш";#N/A,#N/A,FALSE,"ЖБК"}</definedName>
    <definedName name="wrn.мартюш." localSheetId="1" hidden="1">{#N/A,#N/A,FALSE,"Мартюш";#N/A,#N/A,FALSE,"ЖБК"}</definedName>
    <definedName name="wrn.мартюш." localSheetId="2" hidden="1">{#N/A,#N/A,FALSE,"Мартюш";#N/A,#N/A,FALSE,"ЖБК"}</definedName>
    <definedName name="wrn.мартюш." localSheetId="3" hidden="1">{#N/A,#N/A,FALSE,"Мартюш";#N/A,#N/A,FALSE,"ЖБК"}</definedName>
    <definedName name="wrn.мартюш." localSheetId="4" hidden="1">{#N/A,#N/A,FALSE,"Мартюш";#N/A,#N/A,FALSE,"ЖБК"}</definedName>
    <definedName name="wrn.мартюш." localSheetId="5" hidden="1">{#N/A,#N/A,FALSE,"Мартюш";#N/A,#N/A,FALSE,"ЖБК"}</definedName>
    <definedName name="wrn.мартюш." localSheetId="12" hidden="1">{#N/A,#N/A,FALSE,"Мартюш";#N/A,#N/A,FALSE,"ЖБК"}</definedName>
    <definedName name="wrn.мартюш." localSheetId="13" hidden="1">{#N/A,#N/A,FALSE,"Мартюш";#N/A,#N/A,FALSE,"ЖБК"}</definedName>
    <definedName name="wrn.мартюш." localSheetId="14" hidden="1">{#N/A,#N/A,FALSE,"Мартюш";#N/A,#N/A,FALSE,"ЖБК"}</definedName>
    <definedName name="wrn.мартюш." localSheetId="15" hidden="1">{#N/A,#N/A,FALSE,"Мартюш";#N/A,#N/A,FALSE,"ЖБК"}</definedName>
    <definedName name="wrn.мартюш." localSheetId="16" hidden="1">{#N/A,#N/A,FALSE,"Мартюш";#N/A,#N/A,FALSE,"ЖБК"}</definedName>
    <definedName name="wrn.мартюш." localSheetId="17" hidden="1">{#N/A,#N/A,FALSE,"Мартюш";#N/A,#N/A,FALSE,"ЖБК"}</definedName>
    <definedName name="wrn.мартюш." localSheetId="6" hidden="1">{#N/A,#N/A,FALSE,"Мартюш";#N/A,#N/A,FALSE,"ЖБК"}</definedName>
    <definedName name="wrn.мартюш." localSheetId="7" hidden="1">{#N/A,#N/A,FALSE,"Мартюш";#N/A,#N/A,FALSE,"ЖБК"}</definedName>
    <definedName name="wrn.мартюш." localSheetId="8" hidden="1">{#N/A,#N/A,FALSE,"Мартюш";#N/A,#N/A,FALSE,"ЖБК"}</definedName>
    <definedName name="wrn.мартюш." localSheetId="9" hidden="1">{#N/A,#N/A,FALSE,"Мартюш";#N/A,#N/A,FALSE,"ЖБК"}</definedName>
    <definedName name="wrn.мартюш." localSheetId="10" hidden="1">{#N/A,#N/A,FALSE,"Мартюш";#N/A,#N/A,FALSE,"ЖБК"}</definedName>
    <definedName name="wrn.мартюш." localSheetId="11" hidden="1">{#N/A,#N/A,FALSE,"Мартюш";#N/A,#N/A,FALSE,"ЖБК"}</definedName>
    <definedName name="wrn.мартюш." hidden="1">{#N/A,#N/A,FALSE,"Мартюш";#N/A,#N/A,FALSE,"ЖБК"}</definedName>
    <definedName name="_xlnm.Print_Area" localSheetId="18">Вед.АЧР!$A$1:$N$39</definedName>
    <definedName name="_xlnm.Print_Area" localSheetId="19">'Вед.АЧР (2)'!$A$1:$N$34</definedName>
    <definedName name="_xlnm.Print_Area" localSheetId="20">'Вед.АЧР (3)'!$A$1:$N$34</definedName>
    <definedName name="_xlnm.Print_Area" localSheetId="22">'Вед.АЧР (5)'!$A$1:$N$32</definedName>
    <definedName name="_xlnm.Print_Area" localSheetId="21">'Вед.АЧР(4)'!$A$1:$N$32</definedName>
    <definedName name="_xlnm.Print_Area" localSheetId="23">'Вед.АЧР(6)'!$A$1:$N$32</definedName>
    <definedName name="_xlnm.Print_Area" localSheetId="0">'ИЗУМРУД '!$A$1:$AC$77</definedName>
    <definedName name="_xlnm.Print_Area" localSheetId="1">'ИЗУМРУД  (2)'!$A$1:$Z$74</definedName>
    <definedName name="_xlnm.Print_Area" localSheetId="2">'ИЗУМРУД  (3)'!$A$1:$Z$74</definedName>
    <definedName name="_xlnm.Print_Area" localSheetId="3">'ИЗУМРУД  (4)'!$A$1:$Z$74</definedName>
    <definedName name="_xlnm.Print_Area" localSheetId="4">'ИЗУМРУД  (5)'!$A$1:$Z$74</definedName>
    <definedName name="_xlnm.Print_Area" localSheetId="5">'ИЗУМРУД  (6)'!$A$1:$Z$74</definedName>
    <definedName name="_xlnm.Print_Area" localSheetId="12">РОЗОВАЯ1!$A$1:$AD$74</definedName>
    <definedName name="_xlnm.Print_Area" localSheetId="13">'РОЗОВАЯ1 (2)'!$A$1:$AD$74</definedName>
    <definedName name="_xlnm.Print_Area" localSheetId="14">'РОЗОВАЯ1 (3)'!$A$1:$AD$74</definedName>
    <definedName name="_xlnm.Print_Area" localSheetId="15">'РОЗОВАЯ1 (4)'!$A$1:$AD$74</definedName>
    <definedName name="_xlnm.Print_Area" localSheetId="16">'РОЗОВАЯ1 (5)'!$A$1:$AD$74</definedName>
    <definedName name="_xlnm.Print_Area" localSheetId="17">'РОЗОВАЯ1 (6)'!$A$1:$AD$74</definedName>
    <definedName name="_xlnm.Print_Area" localSheetId="6">'СОЛНЕЧНАЯ '!$A$1:$AC$74</definedName>
    <definedName name="_xlnm.Print_Area" localSheetId="7">СОЛНЕЧНАЯ1!$A$1:$AC$74</definedName>
    <definedName name="_xlnm.Print_Area" localSheetId="8">'СОЛНЕЧНАЯ2 '!$A$1:$AC$74</definedName>
    <definedName name="_xlnm.Print_Area" localSheetId="9">СОЛНЕЧНАЯ3!$A$1:$AC$74</definedName>
    <definedName name="_xlnm.Print_Area" localSheetId="10">СОЛНЕЧНАЯ4!$A$1:$AC$74</definedName>
    <definedName name="_xlnm.Print_Area" localSheetId="11">СОЛНЕЧНАЯ5!$A$1:$AC$74</definedName>
    <definedName name="синарская1" localSheetId="19">[2]Control!#REF!</definedName>
    <definedName name="синарская1" localSheetId="20">[2]Control!#REF!</definedName>
    <definedName name="синарская1" localSheetId="22">[2]Control!#REF!</definedName>
    <definedName name="синарская1" localSheetId="21">[2]Control!#REF!</definedName>
    <definedName name="синарская1" localSheetId="23">[2]Control!#REF!</definedName>
    <definedName name="синарская1" localSheetId="1">[2]Control!#REF!</definedName>
    <definedName name="синарская1" localSheetId="2">[2]Control!#REF!</definedName>
    <definedName name="синарская1" localSheetId="3">[2]Control!#REF!</definedName>
    <definedName name="синарская1" localSheetId="4">[2]Control!#REF!</definedName>
    <definedName name="синарская1" localSheetId="5">[2]Control!#REF!</definedName>
    <definedName name="синарская1" localSheetId="13">[2]Control!#REF!</definedName>
    <definedName name="синарская1" localSheetId="14">[2]Control!#REF!</definedName>
    <definedName name="синарская1" localSheetId="15">[2]Control!#REF!</definedName>
    <definedName name="синарская1" localSheetId="16">[2]Control!#REF!</definedName>
    <definedName name="синарская1" localSheetId="17">[2]Control!#REF!</definedName>
    <definedName name="синарская1" localSheetId="7">[2]Control!#REF!</definedName>
    <definedName name="синарская1" localSheetId="8">[2]Control!#REF!</definedName>
    <definedName name="синарская1" localSheetId="9">[2]Control!#REF!</definedName>
    <definedName name="синарская1" localSheetId="10">[2]Control!#REF!</definedName>
    <definedName name="синарская1" localSheetId="11">[2]Control!#REF!</definedName>
    <definedName name="синарская1">[2]Control!#REF!</definedName>
    <definedName name="синарская2" localSheetId="19">[2]Control!#REF!</definedName>
    <definedName name="синарская2" localSheetId="20">[2]Control!#REF!</definedName>
    <definedName name="синарская2" localSheetId="22">[2]Control!#REF!</definedName>
    <definedName name="синарская2" localSheetId="21">[2]Control!#REF!</definedName>
    <definedName name="синарская2" localSheetId="23">[2]Control!#REF!</definedName>
    <definedName name="синарская2" localSheetId="1">[2]Control!#REF!</definedName>
    <definedName name="синарская2" localSheetId="2">[2]Control!#REF!</definedName>
    <definedName name="синарская2" localSheetId="3">[2]Control!#REF!</definedName>
    <definedName name="синарская2" localSheetId="4">[2]Control!#REF!</definedName>
    <definedName name="синарская2" localSheetId="5">[2]Control!#REF!</definedName>
    <definedName name="синарская2" localSheetId="13">[2]Control!#REF!</definedName>
    <definedName name="синарская2" localSheetId="14">[2]Control!#REF!</definedName>
    <definedName name="синарская2" localSheetId="15">[2]Control!#REF!</definedName>
    <definedName name="синарская2" localSheetId="16">[2]Control!#REF!</definedName>
    <definedName name="синарская2" localSheetId="17">[2]Control!#REF!</definedName>
    <definedName name="синарская2" localSheetId="7">[2]Control!#REF!</definedName>
    <definedName name="синарская2" localSheetId="8">[2]Control!#REF!</definedName>
    <definedName name="синарская2" localSheetId="9">[2]Control!#REF!</definedName>
    <definedName name="синарская2" localSheetId="10">[2]Control!#REF!</definedName>
    <definedName name="синарская2" localSheetId="11">[2]Control!#REF!</definedName>
    <definedName name="синарская2">[2]Control!#REF!</definedName>
  </definedNames>
  <calcPr calcId="125725"/>
</workbook>
</file>

<file path=xl/calcChain.xml><?xml version="1.0" encoding="utf-8"?>
<calcChain xmlns="http://schemas.openxmlformats.org/spreadsheetml/2006/main">
  <c r="N28" i="24"/>
  <c r="M28"/>
  <c r="L28"/>
  <c r="K28"/>
  <c r="N11"/>
  <c r="M11"/>
  <c r="L11"/>
  <c r="K11"/>
  <c r="N10"/>
  <c r="N19" s="1"/>
  <c r="M10"/>
  <c r="M19" s="1"/>
  <c r="L10"/>
  <c r="L19" s="1"/>
  <c r="K10"/>
  <c r="K19" s="1"/>
  <c r="A4"/>
  <c r="N29" i="23"/>
  <c r="M29"/>
  <c r="L29"/>
  <c r="K29"/>
  <c r="N12"/>
  <c r="M12"/>
  <c r="L12"/>
  <c r="K12"/>
  <c r="N11"/>
  <c r="N20" s="1"/>
  <c r="M11"/>
  <c r="M20" s="1"/>
  <c r="L11"/>
  <c r="L20" s="1"/>
  <c r="K11"/>
  <c r="K20" s="1"/>
  <c r="A5"/>
  <c r="N28" i="22"/>
  <c r="M28"/>
  <c r="L28"/>
  <c r="K28"/>
  <c r="N19"/>
  <c r="M19"/>
  <c r="L19"/>
  <c r="K19"/>
  <c r="A4"/>
  <c r="N30" i="21"/>
  <c r="M30"/>
  <c r="L30"/>
  <c r="K30"/>
  <c r="N21"/>
  <c r="M21"/>
  <c r="L21"/>
  <c r="K21"/>
  <c r="A6"/>
  <c r="N30" i="20"/>
  <c r="M30"/>
  <c r="L30"/>
  <c r="K30"/>
  <c r="N21"/>
  <c r="M13"/>
  <c r="L13"/>
  <c r="K13"/>
  <c r="M12"/>
  <c r="M21" s="1"/>
  <c r="L12"/>
  <c r="L21" s="1"/>
  <c r="K12"/>
  <c r="K21" s="1"/>
  <c r="A6"/>
  <c r="N30" i="19"/>
  <c r="M30"/>
  <c r="L30"/>
  <c r="K30"/>
  <c r="N12"/>
  <c r="N21" s="1"/>
  <c r="M12"/>
  <c r="M21" s="1"/>
  <c r="L12"/>
  <c r="L21" s="1"/>
  <c r="K12"/>
  <c r="K21" s="1"/>
  <c r="E71" i="18"/>
  <c r="M54"/>
  <c r="F54"/>
  <c r="M53"/>
  <c r="F53"/>
  <c r="T24"/>
  <c r="S24"/>
  <c r="Q24"/>
  <c r="P24"/>
  <c r="N24"/>
  <c r="M24"/>
  <c r="K24"/>
  <c r="J24"/>
  <c r="AC12"/>
  <c r="T63" s="1"/>
  <c r="T67" s="1"/>
  <c r="AB12"/>
  <c r="R63" s="1"/>
  <c r="R67" s="1"/>
  <c r="AA12"/>
  <c r="Q63" s="1"/>
  <c r="Q67" s="1"/>
  <c r="Z12"/>
  <c r="O63" s="1"/>
  <c r="O67" s="1"/>
  <c r="Y12"/>
  <c r="N63" s="1"/>
  <c r="N67" s="1"/>
  <c r="X12"/>
  <c r="L63" s="1"/>
  <c r="L67" s="1"/>
  <c r="W12"/>
  <c r="K63" s="1"/>
  <c r="K67" s="1"/>
  <c r="V12"/>
  <c r="I63" s="1"/>
  <c r="I67" s="1"/>
  <c r="AC11"/>
  <c r="AB11"/>
  <c r="AA11"/>
  <c r="Z11"/>
  <c r="Y11"/>
  <c r="X11"/>
  <c r="W11"/>
  <c r="V11"/>
  <c r="H11"/>
  <c r="H10"/>
  <c r="AC8"/>
  <c r="T62" s="1"/>
  <c r="T66" s="1"/>
  <c r="T70" s="1"/>
  <c r="AB8"/>
  <c r="R62" s="1"/>
  <c r="R66" s="1"/>
  <c r="R70" s="1"/>
  <c r="AA8"/>
  <c r="Q62" s="1"/>
  <c r="Q66" s="1"/>
  <c r="Q70" s="1"/>
  <c r="Z8"/>
  <c r="O62" s="1"/>
  <c r="O66" s="1"/>
  <c r="O70" s="1"/>
  <c r="Y8"/>
  <c r="N62" s="1"/>
  <c r="N66" s="1"/>
  <c r="N70" s="1"/>
  <c r="X8"/>
  <c r="L62" s="1"/>
  <c r="L66" s="1"/>
  <c r="L70" s="1"/>
  <c r="W8"/>
  <c r="K62" s="1"/>
  <c r="K66" s="1"/>
  <c r="K70" s="1"/>
  <c r="V8"/>
  <c r="I62" s="1"/>
  <c r="I66" s="1"/>
  <c r="I70" s="1"/>
  <c r="AC7"/>
  <c r="AB7"/>
  <c r="AA7"/>
  <c r="Z7"/>
  <c r="Y7"/>
  <c r="X7"/>
  <c r="W7"/>
  <c r="V7"/>
  <c r="H7"/>
  <c r="H6"/>
  <c r="M54" i="17"/>
  <c r="F54"/>
  <c r="M53"/>
  <c r="F53"/>
  <c r="T24"/>
  <c r="S24"/>
  <c r="Q24"/>
  <c r="P24"/>
  <c r="N24"/>
  <c r="M24"/>
  <c r="K24"/>
  <c r="J24"/>
  <c r="AC12"/>
  <c r="AB12"/>
  <c r="R63" s="1"/>
  <c r="R67" s="1"/>
  <c r="AA12"/>
  <c r="Z12"/>
  <c r="O63" s="1"/>
  <c r="O67" s="1"/>
  <c r="Y12"/>
  <c r="X12"/>
  <c r="L63" s="1"/>
  <c r="L67" s="1"/>
  <c r="W12"/>
  <c r="V12"/>
  <c r="I63" s="1"/>
  <c r="I67" s="1"/>
  <c r="AB11"/>
  <c r="AC11" s="1"/>
  <c r="Z11"/>
  <c r="AA11" s="1"/>
  <c r="X11"/>
  <c r="Y11" s="1"/>
  <c r="V11"/>
  <c r="W11" s="1"/>
  <c r="H11"/>
  <c r="H10"/>
  <c r="AC8"/>
  <c r="AB8"/>
  <c r="R62" s="1"/>
  <c r="R66" s="1"/>
  <c r="R70" s="1"/>
  <c r="AA8"/>
  <c r="Z8"/>
  <c r="O62" s="1"/>
  <c r="O66" s="1"/>
  <c r="O70" s="1"/>
  <c r="Y8"/>
  <c r="X8"/>
  <c r="L62" s="1"/>
  <c r="L66" s="1"/>
  <c r="L70" s="1"/>
  <c r="W8"/>
  <c r="V8"/>
  <c r="I62" s="1"/>
  <c r="I66" s="1"/>
  <c r="I70" s="1"/>
  <c r="AB7"/>
  <c r="AC7" s="1"/>
  <c r="Z7"/>
  <c r="AA7" s="1"/>
  <c r="X7"/>
  <c r="Y7" s="1"/>
  <c r="V7"/>
  <c r="W7" s="1"/>
  <c r="H7"/>
  <c r="H6"/>
  <c r="M54" i="16"/>
  <c r="F54"/>
  <c r="M53"/>
  <c r="F53"/>
  <c r="T24"/>
  <c r="S24"/>
  <c r="Q24"/>
  <c r="P24"/>
  <c r="N24"/>
  <c r="M24"/>
  <c r="K24"/>
  <c r="J24"/>
  <c r="AC12"/>
  <c r="AB12"/>
  <c r="R63" s="1"/>
  <c r="R67" s="1"/>
  <c r="AA12"/>
  <c r="Z12"/>
  <c r="O63" s="1"/>
  <c r="O67" s="1"/>
  <c r="Y12"/>
  <c r="X12"/>
  <c r="L63" s="1"/>
  <c r="L67" s="1"/>
  <c r="W12"/>
  <c r="V12"/>
  <c r="I63" s="1"/>
  <c r="I67" s="1"/>
  <c r="AB11"/>
  <c r="AC11" s="1"/>
  <c r="Z11"/>
  <c r="AA11" s="1"/>
  <c r="X11"/>
  <c r="Y11" s="1"/>
  <c r="V11"/>
  <c r="W11" s="1"/>
  <c r="H11"/>
  <c r="H10"/>
  <c r="AC8"/>
  <c r="AB8"/>
  <c r="R62" s="1"/>
  <c r="R66" s="1"/>
  <c r="R70" s="1"/>
  <c r="AA8"/>
  <c r="Z8"/>
  <c r="O62" s="1"/>
  <c r="O66" s="1"/>
  <c r="O70" s="1"/>
  <c r="Y8"/>
  <c r="X8"/>
  <c r="L62" s="1"/>
  <c r="L66" s="1"/>
  <c r="L70" s="1"/>
  <c r="W8"/>
  <c r="V8"/>
  <c r="I62" s="1"/>
  <c r="I66" s="1"/>
  <c r="I70" s="1"/>
  <c r="AB7"/>
  <c r="AC7" s="1"/>
  <c r="Z7"/>
  <c r="AA7" s="1"/>
  <c r="X7"/>
  <c r="Y7" s="1"/>
  <c r="V7"/>
  <c r="W7" s="1"/>
  <c r="H7"/>
  <c r="H6"/>
  <c r="M54" i="15"/>
  <c r="F54"/>
  <c r="M53"/>
  <c r="F53"/>
  <c r="T24"/>
  <c r="S24"/>
  <c r="Q24"/>
  <c r="P24"/>
  <c r="N24"/>
  <c r="M24"/>
  <c r="K24"/>
  <c r="J24"/>
  <c r="AC12"/>
  <c r="AB12"/>
  <c r="R63" s="1"/>
  <c r="R67" s="1"/>
  <c r="AA12"/>
  <c r="Z12"/>
  <c r="O63" s="1"/>
  <c r="O67" s="1"/>
  <c r="Y12"/>
  <c r="X12"/>
  <c r="L63" s="1"/>
  <c r="L67" s="1"/>
  <c r="W12"/>
  <c r="V12"/>
  <c r="I63" s="1"/>
  <c r="I67" s="1"/>
  <c r="AB11"/>
  <c r="AC11" s="1"/>
  <c r="Z11"/>
  <c r="AA11" s="1"/>
  <c r="X11"/>
  <c r="Y11" s="1"/>
  <c r="V11"/>
  <c r="W11" s="1"/>
  <c r="H11"/>
  <c r="H10"/>
  <c r="AC8"/>
  <c r="AB8"/>
  <c r="R62" s="1"/>
  <c r="R66" s="1"/>
  <c r="R70" s="1"/>
  <c r="AA8"/>
  <c r="Z8"/>
  <c r="O62" s="1"/>
  <c r="O66" s="1"/>
  <c r="O70" s="1"/>
  <c r="Y8"/>
  <c r="X8"/>
  <c r="L62" s="1"/>
  <c r="L66" s="1"/>
  <c r="L70" s="1"/>
  <c r="W8"/>
  <c r="V8"/>
  <c r="I62" s="1"/>
  <c r="I66" s="1"/>
  <c r="I70" s="1"/>
  <c r="AB7"/>
  <c r="AC7" s="1"/>
  <c r="Z7"/>
  <c r="AA7" s="1"/>
  <c r="X7"/>
  <c r="Y7" s="1"/>
  <c r="V7"/>
  <c r="W7" s="1"/>
  <c r="H7"/>
  <c r="H6"/>
  <c r="M54" i="14"/>
  <c r="F54"/>
  <c r="M53"/>
  <c r="F53"/>
  <c r="T24"/>
  <c r="S24"/>
  <c r="Q24"/>
  <c r="P24"/>
  <c r="N24"/>
  <c r="M24"/>
  <c r="K24"/>
  <c r="J24"/>
  <c r="AC12"/>
  <c r="AB12"/>
  <c r="R63" s="1"/>
  <c r="R67" s="1"/>
  <c r="AA12"/>
  <c r="Z12"/>
  <c r="O63" s="1"/>
  <c r="O67" s="1"/>
  <c r="Y12"/>
  <c r="X12"/>
  <c r="L63" s="1"/>
  <c r="L67" s="1"/>
  <c r="W12"/>
  <c r="V12"/>
  <c r="I63" s="1"/>
  <c r="I67" s="1"/>
  <c r="AB11"/>
  <c r="AC11" s="1"/>
  <c r="Z11"/>
  <c r="AA11" s="1"/>
  <c r="X11"/>
  <c r="Y11" s="1"/>
  <c r="V11"/>
  <c r="W11" s="1"/>
  <c r="H11"/>
  <c r="H10"/>
  <c r="AC8"/>
  <c r="AB8"/>
  <c r="R62" s="1"/>
  <c r="R66" s="1"/>
  <c r="R70" s="1"/>
  <c r="AA8"/>
  <c r="Z8"/>
  <c r="O62" s="1"/>
  <c r="O66" s="1"/>
  <c r="O70" s="1"/>
  <c r="Y8"/>
  <c r="X8"/>
  <c r="L62" s="1"/>
  <c r="L66" s="1"/>
  <c r="L70" s="1"/>
  <c r="W8"/>
  <c r="V8"/>
  <c r="I62" s="1"/>
  <c r="I66" s="1"/>
  <c r="I70" s="1"/>
  <c r="AB7"/>
  <c r="AC7" s="1"/>
  <c r="Z7"/>
  <c r="AA7" s="1"/>
  <c r="X7"/>
  <c r="Y7" s="1"/>
  <c r="V7"/>
  <c r="W7" s="1"/>
  <c r="H7"/>
  <c r="H6"/>
  <c r="M54" i="13"/>
  <c r="F54"/>
  <c r="M53"/>
  <c r="F53"/>
  <c r="T24"/>
  <c r="S24"/>
  <c r="Q24"/>
  <c r="P24"/>
  <c r="N24"/>
  <c r="M24"/>
  <c r="K24"/>
  <c r="J24"/>
  <c r="AC12"/>
  <c r="AB12"/>
  <c r="R63" s="1"/>
  <c r="R67" s="1"/>
  <c r="AA12"/>
  <c r="Z12"/>
  <c r="O63" s="1"/>
  <c r="O67" s="1"/>
  <c r="Y12"/>
  <c r="X12"/>
  <c r="L63" s="1"/>
  <c r="L67" s="1"/>
  <c r="W12"/>
  <c r="V12"/>
  <c r="I63" s="1"/>
  <c r="I67" s="1"/>
  <c r="AB11"/>
  <c r="AC11" s="1"/>
  <c r="Z11"/>
  <c r="AA11" s="1"/>
  <c r="X11"/>
  <c r="Y11" s="1"/>
  <c r="V11"/>
  <c r="W11" s="1"/>
  <c r="H11"/>
  <c r="H10"/>
  <c r="AC8"/>
  <c r="AB8"/>
  <c r="R62" s="1"/>
  <c r="R66" s="1"/>
  <c r="R70" s="1"/>
  <c r="AA8"/>
  <c r="Z8"/>
  <c r="O62" s="1"/>
  <c r="O66" s="1"/>
  <c r="O70" s="1"/>
  <c r="Y8"/>
  <c r="X8"/>
  <c r="L62" s="1"/>
  <c r="L66" s="1"/>
  <c r="L70" s="1"/>
  <c r="W8"/>
  <c r="V8"/>
  <c r="I62" s="1"/>
  <c r="I66" s="1"/>
  <c r="I70" s="1"/>
  <c r="AB7"/>
  <c r="AC7" s="1"/>
  <c r="Z7"/>
  <c r="AA7" s="1"/>
  <c r="X7"/>
  <c r="Y7" s="1"/>
  <c r="V7"/>
  <c r="W7" s="1"/>
  <c r="H7"/>
  <c r="H6"/>
  <c r="M54" i="12"/>
  <c r="F54"/>
  <c r="M53"/>
  <c r="F53"/>
  <c r="T24"/>
  <c r="S24"/>
  <c r="Q24"/>
  <c r="P24"/>
  <c r="N24"/>
  <c r="M24"/>
  <c r="K24"/>
  <c r="J24"/>
  <c r="AC12"/>
  <c r="T63" s="1"/>
  <c r="T67" s="1"/>
  <c r="AB12"/>
  <c r="R63" s="1"/>
  <c r="R67" s="1"/>
  <c r="AA12"/>
  <c r="Q63" s="1"/>
  <c r="Q67" s="1"/>
  <c r="Z12"/>
  <c r="O63" s="1"/>
  <c r="O67" s="1"/>
  <c r="Y12"/>
  <c r="N63" s="1"/>
  <c r="N67" s="1"/>
  <c r="X12"/>
  <c r="L63" s="1"/>
  <c r="L67" s="1"/>
  <c r="W12"/>
  <c r="K63" s="1"/>
  <c r="K67" s="1"/>
  <c r="V12"/>
  <c r="I63" s="1"/>
  <c r="I67" s="1"/>
  <c r="AC11"/>
  <c r="AB11"/>
  <c r="AA11"/>
  <c r="Z11"/>
  <c r="Y11"/>
  <c r="X11"/>
  <c r="W11"/>
  <c r="V11"/>
  <c r="H11"/>
  <c r="H10"/>
  <c r="AC8"/>
  <c r="T62" s="1"/>
  <c r="T66" s="1"/>
  <c r="T70" s="1"/>
  <c r="AB8"/>
  <c r="R62" s="1"/>
  <c r="R66" s="1"/>
  <c r="R70" s="1"/>
  <c r="AA8"/>
  <c r="Q62" s="1"/>
  <c r="Q66" s="1"/>
  <c r="Q70" s="1"/>
  <c r="Z8"/>
  <c r="O62" s="1"/>
  <c r="O66" s="1"/>
  <c r="O70" s="1"/>
  <c r="Y8"/>
  <c r="N62" s="1"/>
  <c r="N66" s="1"/>
  <c r="N70" s="1"/>
  <c r="X8"/>
  <c r="L62" s="1"/>
  <c r="L66" s="1"/>
  <c r="L70" s="1"/>
  <c r="W8"/>
  <c r="K62" s="1"/>
  <c r="K66" s="1"/>
  <c r="K70" s="1"/>
  <c r="V8"/>
  <c r="I62" s="1"/>
  <c r="I66" s="1"/>
  <c r="I70" s="1"/>
  <c r="AC7"/>
  <c r="AB7"/>
  <c r="AA7"/>
  <c r="Z7"/>
  <c r="Y7"/>
  <c r="X7"/>
  <c r="W7"/>
  <c r="V7"/>
  <c r="H7"/>
  <c r="H6"/>
  <c r="M54" i="11"/>
  <c r="F54"/>
  <c r="M53"/>
  <c r="F53"/>
  <c r="T24"/>
  <c r="S24"/>
  <c r="Q24"/>
  <c r="P24"/>
  <c r="N24"/>
  <c r="M24"/>
  <c r="K24"/>
  <c r="J24"/>
  <c r="AC12"/>
  <c r="AB12"/>
  <c r="R63" s="1"/>
  <c r="R67" s="1"/>
  <c r="AA12"/>
  <c r="Z12"/>
  <c r="O63" s="1"/>
  <c r="O67" s="1"/>
  <c r="Y12"/>
  <c r="X12"/>
  <c r="L63" s="1"/>
  <c r="L67" s="1"/>
  <c r="W12"/>
  <c r="V12"/>
  <c r="I63" s="1"/>
  <c r="I67" s="1"/>
  <c r="AB11"/>
  <c r="AC11" s="1"/>
  <c r="Z11"/>
  <c r="AA11" s="1"/>
  <c r="X11"/>
  <c r="Y11" s="1"/>
  <c r="V11"/>
  <c r="W11" s="1"/>
  <c r="H11"/>
  <c r="H10"/>
  <c r="AC8"/>
  <c r="AB8"/>
  <c r="R62" s="1"/>
  <c r="R66" s="1"/>
  <c r="R70" s="1"/>
  <c r="AA8"/>
  <c r="Z8"/>
  <c r="O62" s="1"/>
  <c r="O66" s="1"/>
  <c r="O70" s="1"/>
  <c r="Y8"/>
  <c r="X8"/>
  <c r="L62" s="1"/>
  <c r="L66" s="1"/>
  <c r="L70" s="1"/>
  <c r="W8"/>
  <c r="V8"/>
  <c r="I62" s="1"/>
  <c r="I66" s="1"/>
  <c r="I70" s="1"/>
  <c r="AB7"/>
  <c r="AC7" s="1"/>
  <c r="Z7"/>
  <c r="AA7" s="1"/>
  <c r="X7"/>
  <c r="Y7" s="1"/>
  <c r="V7"/>
  <c r="W7" s="1"/>
  <c r="H7"/>
  <c r="H6"/>
  <c r="M54" i="10"/>
  <c r="F54"/>
  <c r="M53"/>
  <c r="F53"/>
  <c r="T24"/>
  <c r="S24"/>
  <c r="Q24"/>
  <c r="P24"/>
  <c r="N24"/>
  <c r="M24"/>
  <c r="K24"/>
  <c r="J24"/>
  <c r="AC12"/>
  <c r="AB12"/>
  <c r="R63" s="1"/>
  <c r="R67" s="1"/>
  <c r="AA12"/>
  <c r="Z12"/>
  <c r="O63" s="1"/>
  <c r="O67" s="1"/>
  <c r="Y12"/>
  <c r="X12"/>
  <c r="L63" s="1"/>
  <c r="L67" s="1"/>
  <c r="W12"/>
  <c r="V12"/>
  <c r="I63" s="1"/>
  <c r="I67" s="1"/>
  <c r="AB11"/>
  <c r="AC11" s="1"/>
  <c r="Z11"/>
  <c r="AA11" s="1"/>
  <c r="X11"/>
  <c r="Y11" s="1"/>
  <c r="V11"/>
  <c r="W11" s="1"/>
  <c r="H11"/>
  <c r="H10"/>
  <c r="AC8"/>
  <c r="AB8"/>
  <c r="R62" s="1"/>
  <c r="R66" s="1"/>
  <c r="R70" s="1"/>
  <c r="AA8"/>
  <c r="Z8"/>
  <c r="O62" s="1"/>
  <c r="O66" s="1"/>
  <c r="O70" s="1"/>
  <c r="Y8"/>
  <c r="X8"/>
  <c r="L62" s="1"/>
  <c r="L66" s="1"/>
  <c r="L70" s="1"/>
  <c r="W8"/>
  <c r="V8"/>
  <c r="I62" s="1"/>
  <c r="I66" s="1"/>
  <c r="I70" s="1"/>
  <c r="AB7"/>
  <c r="AC7" s="1"/>
  <c r="Z7"/>
  <c r="AA7" s="1"/>
  <c r="X7"/>
  <c r="Y7" s="1"/>
  <c r="V7"/>
  <c r="W7" s="1"/>
  <c r="H7"/>
  <c r="H6"/>
  <c r="M54" i="9"/>
  <c r="F54"/>
  <c r="M53"/>
  <c r="F53"/>
  <c r="T24"/>
  <c r="S24"/>
  <c r="Q24"/>
  <c r="P24"/>
  <c r="N24"/>
  <c r="M24"/>
  <c r="K24"/>
  <c r="J24"/>
  <c r="AC12"/>
  <c r="AB12"/>
  <c r="R63" s="1"/>
  <c r="R67" s="1"/>
  <c r="AA12"/>
  <c r="Z12"/>
  <c r="O63" s="1"/>
  <c r="O67" s="1"/>
  <c r="Y12"/>
  <c r="X12"/>
  <c r="L63" s="1"/>
  <c r="L67" s="1"/>
  <c r="W12"/>
  <c r="V12"/>
  <c r="I63" s="1"/>
  <c r="I67" s="1"/>
  <c r="AB11"/>
  <c r="AC11" s="1"/>
  <c r="Z11"/>
  <c r="AA11" s="1"/>
  <c r="X11"/>
  <c r="Y11" s="1"/>
  <c r="V11"/>
  <c r="W11" s="1"/>
  <c r="H11"/>
  <c r="H10"/>
  <c r="AC8"/>
  <c r="AB8"/>
  <c r="R62" s="1"/>
  <c r="R66" s="1"/>
  <c r="R70" s="1"/>
  <c r="AA8"/>
  <c r="Z8"/>
  <c r="O62" s="1"/>
  <c r="O66" s="1"/>
  <c r="O70" s="1"/>
  <c r="Y8"/>
  <c r="X8"/>
  <c r="L62" s="1"/>
  <c r="L66" s="1"/>
  <c r="L70" s="1"/>
  <c r="W8"/>
  <c r="V8"/>
  <c r="I62" s="1"/>
  <c r="I66" s="1"/>
  <c r="I70" s="1"/>
  <c r="AB7"/>
  <c r="AC7" s="1"/>
  <c r="Z7"/>
  <c r="AA7" s="1"/>
  <c r="X7"/>
  <c r="Y7" s="1"/>
  <c r="V7"/>
  <c r="W7" s="1"/>
  <c r="H7"/>
  <c r="H6"/>
  <c r="M54" i="8"/>
  <c r="F54"/>
  <c r="M53"/>
  <c r="F53"/>
  <c r="T24"/>
  <c r="S24"/>
  <c r="Q24"/>
  <c r="P24"/>
  <c r="N24"/>
  <c r="M24"/>
  <c r="K24"/>
  <c r="J24"/>
  <c r="AI15"/>
  <c r="AI16" s="1"/>
  <c r="AH14"/>
  <c r="AH13"/>
  <c r="AC12"/>
  <c r="AB12"/>
  <c r="R63" s="1"/>
  <c r="R67" s="1"/>
  <c r="AA12"/>
  <c r="Z12"/>
  <c r="O63" s="1"/>
  <c r="O67" s="1"/>
  <c r="Y12"/>
  <c r="X12"/>
  <c r="L63" s="1"/>
  <c r="L67" s="1"/>
  <c r="W12"/>
  <c r="V12"/>
  <c r="I63" s="1"/>
  <c r="I67" s="1"/>
  <c r="AB11"/>
  <c r="AC11" s="1"/>
  <c r="Z11"/>
  <c r="AA11" s="1"/>
  <c r="X11"/>
  <c r="Y11" s="1"/>
  <c r="V11"/>
  <c r="W11" s="1"/>
  <c r="H11"/>
  <c r="H10"/>
  <c r="AC8"/>
  <c r="AB8"/>
  <c r="R62" s="1"/>
  <c r="R66" s="1"/>
  <c r="R70" s="1"/>
  <c r="AA8"/>
  <c r="Z8"/>
  <c r="O62" s="1"/>
  <c r="O66" s="1"/>
  <c r="O70" s="1"/>
  <c r="Y8"/>
  <c r="X8"/>
  <c r="L62" s="1"/>
  <c r="L66" s="1"/>
  <c r="L70" s="1"/>
  <c r="W8"/>
  <c r="V8"/>
  <c r="I62" s="1"/>
  <c r="I66" s="1"/>
  <c r="I70" s="1"/>
  <c r="AB7"/>
  <c r="AC7" s="1"/>
  <c r="Z7"/>
  <c r="AA7" s="1"/>
  <c r="X7"/>
  <c r="Y7" s="1"/>
  <c r="V7"/>
  <c r="W7" s="1"/>
  <c r="H7"/>
  <c r="H6"/>
  <c r="M54" i="7"/>
  <c r="F54"/>
  <c r="M53"/>
  <c r="F53"/>
  <c r="T24"/>
  <c r="S24"/>
  <c r="Q24"/>
  <c r="P24"/>
  <c r="N24"/>
  <c r="M24"/>
  <c r="K24"/>
  <c r="J24"/>
  <c r="AC12"/>
  <c r="T63" s="1"/>
  <c r="T67" s="1"/>
  <c r="AB12"/>
  <c r="R63" s="1"/>
  <c r="R67" s="1"/>
  <c r="AA12"/>
  <c r="Q63" s="1"/>
  <c r="Q67" s="1"/>
  <c r="Z12"/>
  <c r="O63" s="1"/>
  <c r="O67" s="1"/>
  <c r="Y12"/>
  <c r="N63" s="1"/>
  <c r="N67" s="1"/>
  <c r="X12"/>
  <c r="L63" s="1"/>
  <c r="L67" s="1"/>
  <c r="W12"/>
  <c r="K63" s="1"/>
  <c r="K67" s="1"/>
  <c r="V12"/>
  <c r="I63" s="1"/>
  <c r="I67" s="1"/>
  <c r="AC11"/>
  <c r="AB11"/>
  <c r="AA11"/>
  <c r="Z11"/>
  <c r="Y11"/>
  <c r="X11"/>
  <c r="W11"/>
  <c r="V11"/>
  <c r="H11"/>
  <c r="H10"/>
  <c r="AC8"/>
  <c r="T62" s="1"/>
  <c r="T66" s="1"/>
  <c r="T70" s="1"/>
  <c r="AB8"/>
  <c r="R62" s="1"/>
  <c r="R66" s="1"/>
  <c r="R70" s="1"/>
  <c r="AA8"/>
  <c r="Q62" s="1"/>
  <c r="Q66" s="1"/>
  <c r="Q70" s="1"/>
  <c r="Z8"/>
  <c r="O62" s="1"/>
  <c r="O66" s="1"/>
  <c r="O70" s="1"/>
  <c r="Y8"/>
  <c r="N62" s="1"/>
  <c r="N66" s="1"/>
  <c r="N70" s="1"/>
  <c r="X8"/>
  <c r="L62" s="1"/>
  <c r="L66" s="1"/>
  <c r="L70" s="1"/>
  <c r="W8"/>
  <c r="K62" s="1"/>
  <c r="K66" s="1"/>
  <c r="K70" s="1"/>
  <c r="V8"/>
  <c r="I62" s="1"/>
  <c r="I66" s="1"/>
  <c r="I70" s="1"/>
  <c r="AC7"/>
  <c r="AB7"/>
  <c r="AA7"/>
  <c r="Z7"/>
  <c r="Y7"/>
  <c r="X7"/>
  <c r="W7"/>
  <c r="V7"/>
  <c r="H7"/>
  <c r="H6"/>
  <c r="T63" i="6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5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4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3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2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1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K62" i="17" l="1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K62" i="16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K62" i="15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K62" i="14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K62" i="13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K62" i="11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K62" i="10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K62" i="9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K62" i="8"/>
  <c r="K66" s="1"/>
  <c r="N62"/>
  <c r="N66" s="1"/>
  <c r="Q62"/>
  <c r="Q66" s="1"/>
  <c r="T62"/>
  <c r="T66" s="1"/>
  <c r="T70" s="1"/>
  <c r="K63"/>
  <c r="K67" s="1"/>
  <c r="N63"/>
  <c r="N67" s="1"/>
  <c r="Q63"/>
  <c r="Q67" s="1"/>
  <c r="T63"/>
  <c r="T67" s="1"/>
  <c r="T70" i="17" l="1"/>
  <c r="Q70"/>
  <c r="K70"/>
  <c r="N70"/>
  <c r="Q70" i="16"/>
  <c r="K70"/>
  <c r="T70"/>
  <c r="N70"/>
  <c r="Q70" i="15"/>
  <c r="K70"/>
  <c r="T70"/>
  <c r="N70"/>
  <c r="K70" i="14"/>
  <c r="Q70"/>
  <c r="T70"/>
  <c r="N70"/>
  <c r="Q70" i="13"/>
  <c r="K70"/>
  <c r="T70"/>
  <c r="N70"/>
  <c r="T70" i="11"/>
  <c r="Q70"/>
  <c r="K70"/>
  <c r="N70"/>
  <c r="Q70" i="10"/>
  <c r="K70"/>
  <c r="T70"/>
  <c r="N70"/>
  <c r="Q70" i="9"/>
  <c r="K70"/>
  <c r="T70"/>
  <c r="N70"/>
  <c r="N70" i="8"/>
  <c r="Q70"/>
  <c r="K70"/>
</calcChain>
</file>

<file path=xl/sharedStrings.xml><?xml version="1.0" encoding="utf-8"?>
<sst xmlns="http://schemas.openxmlformats.org/spreadsheetml/2006/main" count="3993" uniqueCount="186">
  <si>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 </t>
    </r>
    <r>
      <rPr>
        <b/>
        <u/>
        <sz val="12"/>
        <rFont val="Times New Roman"/>
        <family val="1"/>
        <charset val="204"/>
      </rPr>
      <t>ИЗУМРУД</t>
    </r>
    <r>
      <rPr>
        <sz val="10"/>
        <rFont val="Times New Roman"/>
        <family val="1"/>
      </rPr>
      <t xml:space="preserve">                         Дата 16.12.20</t>
    </r>
  </si>
  <si>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</si>
  <si>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</si>
  <si>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</t>
  </si>
  <si>
    <t>1 час</t>
  </si>
  <si>
    <t>2 часа</t>
  </si>
  <si>
    <t>3 часа</t>
  </si>
  <si>
    <t>4 часа</t>
  </si>
  <si>
    <t>ток</t>
  </si>
  <si>
    <t>± Акт</t>
  </si>
  <si>
    <t>± реак</t>
  </si>
  <si>
    <t>3час</t>
  </si>
  <si>
    <t>10 часов</t>
  </si>
  <si>
    <t>12 часов</t>
  </si>
  <si>
    <t>22 часа</t>
  </si>
  <si>
    <t>амп</t>
  </si>
  <si>
    <t>МВт</t>
  </si>
  <si>
    <t>МВар</t>
  </si>
  <si>
    <t>Мвар</t>
  </si>
  <si>
    <t>По трансформаторам</t>
  </si>
  <si>
    <t>№ 1</t>
  </si>
  <si>
    <t>Рхх</t>
  </si>
  <si>
    <t>P</t>
  </si>
  <si>
    <t>Q</t>
  </si>
  <si>
    <t>Для МРСК</t>
  </si>
  <si>
    <t>Qхх</t>
  </si>
  <si>
    <t>РПН</t>
  </si>
  <si>
    <t>№2</t>
  </si>
  <si>
    <t>№</t>
  </si>
  <si>
    <t>Итого:</t>
  </si>
  <si>
    <t>110 кВ</t>
  </si>
  <si>
    <t>35 кВ</t>
  </si>
  <si>
    <t>10 (6) кВ</t>
  </si>
  <si>
    <t>По ЛЭП и фидерам 110, 35, 10, 6 кВ (с разбивкой по напряжению)</t>
  </si>
  <si>
    <t>Название ЛЭП и фидер.</t>
  </si>
  <si>
    <t>Уст. АЧР</t>
  </si>
  <si>
    <t>Уст. ЧАПВ</t>
  </si>
  <si>
    <t>герц</t>
  </si>
  <si>
    <t>сек</t>
  </si>
  <si>
    <t>35 кВ Лосинка</t>
  </si>
  <si>
    <t>6 кВ:</t>
  </si>
  <si>
    <t>яч.1 ТП-28-1</t>
  </si>
  <si>
    <t>яч.3 Липовый Лог</t>
  </si>
  <si>
    <t>яч.4 ТСН</t>
  </si>
  <si>
    <t>яч.5 Связь 6 кВ</t>
  </si>
  <si>
    <t>яч.10 АЛПХ</t>
  </si>
  <si>
    <t>яч.11 ТП-28-2</t>
  </si>
  <si>
    <t xml:space="preserve">яч.12 </t>
  </si>
  <si>
    <t>яч.6</t>
  </si>
  <si>
    <t>яч.9</t>
  </si>
  <si>
    <t>tg ф</t>
  </si>
  <si>
    <t>Напряжение на шинах</t>
  </si>
  <si>
    <t>\</t>
  </si>
  <si>
    <t>6,3/6,3</t>
  </si>
  <si>
    <r>
      <t xml:space="preserve">Cos </t>
    </r>
    <r>
      <rPr>
        <b/>
        <sz val="12"/>
        <rFont val="Symbol"/>
        <family val="1"/>
        <charset val="2"/>
      </rPr>
      <t>j</t>
    </r>
  </si>
  <si>
    <t>№ 1     35кВ\10кВ</t>
  </si>
  <si>
    <t>№ 2     35кВ\10кВ</t>
  </si>
  <si>
    <t>Переменные потери в трансформаторах,                                              МВА</t>
  </si>
  <si>
    <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     jQ</t>
    </r>
    <r>
      <rPr>
        <sz val="9"/>
        <rFont val="Times New Roman"/>
        <family val="1"/>
      </rPr>
      <t>пер</t>
    </r>
  </si>
  <si>
    <t>+ j</t>
  </si>
  <si>
    <r>
      <t>S</t>
    </r>
    <r>
      <rPr>
        <sz val="8"/>
        <rFont val="Times New Roman"/>
        <family val="1"/>
        <charset val="204"/>
      </rPr>
      <t>№T1</t>
    </r>
  </si>
  <si>
    <r>
      <t>S</t>
    </r>
    <r>
      <rPr>
        <sz val="8"/>
        <rFont val="Times New Roman"/>
        <family val="1"/>
        <charset val="204"/>
      </rPr>
      <t>№T2</t>
    </r>
  </si>
  <si>
    <r>
      <t>S</t>
    </r>
    <r>
      <rPr>
        <sz val="8"/>
        <rFont val="Times New Roman"/>
        <family val="1"/>
        <charset val="204"/>
      </rPr>
      <t>№T3</t>
    </r>
  </si>
  <si>
    <r>
      <t>S</t>
    </r>
    <r>
      <rPr>
        <sz val="8"/>
        <rFont val="Times New Roman"/>
        <family val="1"/>
        <charset val="204"/>
      </rPr>
      <t>№T4</t>
    </r>
  </si>
  <si>
    <r>
      <t>S</t>
    </r>
    <r>
      <rPr>
        <b/>
        <sz val="9"/>
        <rFont val="Symbol"/>
        <family val="1"/>
        <charset val="2"/>
      </rPr>
      <t>S</t>
    </r>
  </si>
  <si>
    <t>Замер провел</t>
  </si>
  <si>
    <t>Валова А.Б.</t>
  </si>
  <si>
    <t>ПРИМЕЧАНИЕ:                            + направление потока к шинам п/ст                               - направление потока от шин п/ст</t>
  </si>
  <si>
    <t>Главный энергетик</t>
  </si>
  <si>
    <t>К.М.Бодовский</t>
  </si>
  <si>
    <t>5 часов</t>
  </si>
  <si>
    <t>6 часов</t>
  </si>
  <si>
    <t>7 часов</t>
  </si>
  <si>
    <t>8 часов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</si>
  <si>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 </t>
    </r>
    <r>
      <rPr>
        <b/>
        <u/>
        <sz val="12"/>
        <rFont val="Times New Roman"/>
        <family val="1"/>
        <charset val="204"/>
      </rPr>
      <t>ИЗУМРУД</t>
    </r>
    <r>
      <rPr>
        <sz val="10"/>
        <rFont val="Times New Roman"/>
        <family val="1"/>
      </rPr>
      <t xml:space="preserve">                          Дата 16.12.20</t>
    </r>
  </si>
  <si>
    <t>9 часов</t>
  </si>
  <si>
    <t>11 часов</t>
  </si>
  <si>
    <t>13 часов</t>
  </si>
  <si>
    <t>14 часов</t>
  </si>
  <si>
    <t>15 часов</t>
  </si>
  <si>
    <t>16 часов</t>
  </si>
  <si>
    <t>17 часов</t>
  </si>
  <si>
    <t>18 часов</t>
  </si>
  <si>
    <t>19 часов</t>
  </si>
  <si>
    <t>20 часов</t>
  </si>
  <si>
    <t>21 час</t>
  </si>
  <si>
    <t>23 часа</t>
  </si>
  <si>
    <t>24 часа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</si>
  <si>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СОЛНЕЧНАЯ</t>
    </r>
    <r>
      <rPr>
        <sz val="10"/>
        <rFont val="Times New Roman"/>
        <family val="1"/>
      </rPr>
      <t xml:space="preserve">                     Дата 16.12.20</t>
    </r>
  </si>
  <si>
    <t>35кВ</t>
  </si>
  <si>
    <t>10кВ</t>
  </si>
  <si>
    <t>№ 2</t>
  </si>
  <si>
    <t>35 кВ Изумруд</t>
  </si>
  <si>
    <t>35кВ Окунево</t>
  </si>
  <si>
    <t>яч.5 ТСН Компрес.-1</t>
  </si>
  <si>
    <t>яч.7 Подъем ш.К-1</t>
  </si>
  <si>
    <t>яч.9 ТП-21,ТП-22 - 1</t>
  </si>
  <si>
    <t>яч.15 ЦПП-1</t>
  </si>
  <si>
    <t>яч.4 Связь  6 кВ</t>
  </si>
  <si>
    <t>яч.8 РП-ПМ-1</t>
  </si>
  <si>
    <t>яч.10 ЦРП-2-1</t>
  </si>
  <si>
    <t>яч.12 Компресс.-1</t>
  </si>
  <si>
    <t>яч.22 Компресс.-2</t>
  </si>
  <si>
    <t>яч.24 ЦРП-2-2</t>
  </si>
  <si>
    <t>яч.26 РП-ПМ-2</t>
  </si>
  <si>
    <t>яч.21  ЦПП-2</t>
  </si>
  <si>
    <t>яч.23ТСН Компресс.-2</t>
  </si>
  <si>
    <t>яч.29 шахта Ю-В</t>
  </si>
  <si>
    <t>яч.31 Подъем ш.К-2</t>
  </si>
  <si>
    <t>яч.33 ТП-21,ТП-22-2</t>
  </si>
  <si>
    <t>6,5/6,5</t>
  </si>
  <si>
    <t>А</t>
  </si>
  <si>
    <t>Р</t>
  </si>
  <si>
    <t>tg</t>
  </si>
  <si>
    <t>cos</t>
  </si>
  <si>
    <t>Т1</t>
  </si>
  <si>
    <t>Т2</t>
  </si>
  <si>
    <t>средний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</si>
  <si>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СОЛНЕЧНАЯ</t>
    </r>
    <r>
      <rPr>
        <sz val="10"/>
        <rFont val="Times New Roman"/>
        <family val="1"/>
      </rPr>
      <t xml:space="preserve">                    Дата 16.12.20</t>
    </r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</si>
  <si>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РОЗОВАЯ</t>
    </r>
    <r>
      <rPr>
        <sz val="10"/>
        <rFont val="Times New Roman"/>
        <family val="1"/>
      </rPr>
      <t xml:space="preserve">                           Дата 16.12.20</t>
    </r>
  </si>
  <si>
    <t xml:space="preserve">    6 кВ</t>
  </si>
  <si>
    <t>яч.9 ТП-37-1</t>
  </si>
  <si>
    <t>яч.13 Новая-1</t>
  </si>
  <si>
    <t>яч.15  ТП-48</t>
  </si>
  <si>
    <t>яч.27 Насос-Рефт-1</t>
  </si>
  <si>
    <t>яч.25  Шамейка</t>
  </si>
  <si>
    <t>яч.23Полевской ДОЗ</t>
  </si>
  <si>
    <t>яч.21  ТП-39-1</t>
  </si>
  <si>
    <t>яч.19 ОФ-12-1</t>
  </si>
  <si>
    <t>яч.4 ТП-37-2</t>
  </si>
  <si>
    <t>яч.8 ТП-39-2</t>
  </si>
  <si>
    <t>яч.30 Новая-2</t>
  </si>
  <si>
    <t>яч.28 ТП-12</t>
  </si>
  <si>
    <t>яч.26 ОФ-12-2</t>
  </si>
  <si>
    <t>яч.24  Насос-Рефт-2</t>
  </si>
  <si>
    <t>Примечание: ТП 37-1,2 оключалось для проведения планового ремонта</t>
  </si>
  <si>
    <t>Примечание: ТП 37-1,2 отключалось для проведения планового ремонта</t>
  </si>
  <si>
    <t>Потребитель: АО "МАЛЫШЕВСКОЕ РУДОУПРАВЛЕНИЕ"</t>
  </si>
  <si>
    <t>Контрольный замер нагрузок, отключаемых от АЧР</t>
  </si>
  <si>
    <t>на ПС потребителей. 16 декабря 2020г.</t>
  </si>
  <si>
    <t>Наименование подстанции</t>
  </si>
  <si>
    <t>Наименование отключаемых фидеров</t>
  </si>
  <si>
    <t>Уставки СО АЧР</t>
  </si>
  <si>
    <t>Уставки АЧР-1</t>
  </si>
  <si>
    <t>Уставки АЧР-2</t>
  </si>
  <si>
    <t>Уставки ЧАПВ</t>
  </si>
  <si>
    <t>Отключаемая нагрузка, МВт</t>
  </si>
  <si>
    <t>Гц</t>
  </si>
  <si>
    <t xml:space="preserve">  ПС 110 кВ</t>
  </si>
  <si>
    <t>яч.5 ТСН компрессорной-1(выведено в ремонт)</t>
  </si>
  <si>
    <t>-</t>
  </si>
  <si>
    <t>"Солнечная"</t>
  </si>
  <si>
    <t>яч.23 ТСН компрессорной-2 (резерв)</t>
  </si>
  <si>
    <t>яч.7 Подъем шахты К-1 (резерв)</t>
  </si>
  <si>
    <t xml:space="preserve">яч.31 Подъем шахты К-2 </t>
  </si>
  <si>
    <t>яч.33 ТП-21,ТП-22 - 2</t>
  </si>
  <si>
    <t>яч.12 Компрессорная - 1</t>
  </si>
  <si>
    <t xml:space="preserve">яч.22 Компрессорная-2 </t>
  </si>
  <si>
    <t xml:space="preserve">яч.8 РП-ПМ - 1 </t>
  </si>
  <si>
    <t xml:space="preserve">яч.26 РП-ПМ - 2 </t>
  </si>
  <si>
    <t xml:space="preserve"> ПС 110 кВ</t>
  </si>
  <si>
    <t>"Розовая"</t>
  </si>
  <si>
    <t>яч.26  ОФ-12-2</t>
  </si>
  <si>
    <t>яч.15 ТП-48</t>
  </si>
  <si>
    <t xml:space="preserve">яч.28 ТП-12 </t>
  </si>
  <si>
    <t>5 час.</t>
  </si>
  <si>
    <t>6 час.</t>
  </si>
  <si>
    <t>7 час.</t>
  </si>
  <si>
    <t>8 час.</t>
  </si>
  <si>
    <t>9 час.</t>
  </si>
  <si>
    <t>10 час.</t>
  </si>
  <si>
    <t>11 час.</t>
  </si>
  <si>
    <t>12 час.</t>
  </si>
  <si>
    <t>яч.22 Компрессорная-2 (резерв)</t>
  </si>
  <si>
    <t>13 час.</t>
  </si>
  <si>
    <t>14 час.</t>
  </si>
  <si>
    <t>15 час.</t>
  </si>
  <si>
    <t>16 час.</t>
  </si>
  <si>
    <t>17 час.</t>
  </si>
  <si>
    <t>18 час.</t>
  </si>
  <si>
    <t>19 час.</t>
  </si>
  <si>
    <t>20 час.</t>
  </si>
  <si>
    <t>21 час.</t>
  </si>
  <si>
    <t>22 час.</t>
  </si>
  <si>
    <t>23 час.</t>
  </si>
  <si>
    <t>24 час.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</si>
</sst>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FF0000"/>
      <name val="Arial Cyr"/>
      <charset val="204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Symbol"/>
      <family val="1"/>
      <charset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4"/>
      <name val="Times New Roman"/>
      <family val="1"/>
    </font>
    <font>
      <b/>
      <sz val="9"/>
      <name val="Symbol"/>
      <family val="1"/>
      <charset val="2"/>
    </font>
    <font>
      <b/>
      <sz val="14"/>
      <name val="Symbol"/>
      <family val="1"/>
      <charset val="2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color rgb="FF00B050"/>
      <name val="Times New Roman"/>
      <family val="1"/>
    </font>
    <font>
      <sz val="12"/>
      <name val="Arial Cyr"/>
      <charset val="204"/>
    </font>
    <font>
      <sz val="10"/>
      <color rgb="FFFF0000"/>
      <name val="Times New Roman"/>
      <family val="1"/>
    </font>
    <font>
      <b/>
      <sz val="10"/>
      <color rgb="FFC00000"/>
      <name val="Arial Cyr"/>
      <charset val="204"/>
    </font>
    <font>
      <sz val="10"/>
      <color rgb="FF7030A0"/>
      <name val="Times New Roman"/>
      <family val="1"/>
    </font>
    <font>
      <sz val="10"/>
      <color indexed="20"/>
      <name val="Arial Cyr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sz val="10"/>
      <color indexed="57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2">
    <xf numFmtId="0" fontId="0" fillId="0" borderId="0" xfId="0"/>
    <xf numFmtId="0" fontId="2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left" vertical="center" wrapText="1" indent="1"/>
    </xf>
    <xf numFmtId="164" fontId="5" fillId="0" borderId="0" xfId="0" applyNumberFormat="1" applyFont="1" applyFill="1" applyBorder="1" applyAlignment="1" applyProtection="1">
      <alignment horizontal="right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9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>
      <alignment horizontal="left" vertical="center" wrapText="1" indent="1"/>
    </xf>
    <xf numFmtId="164" fontId="5" fillId="0" borderId="34" xfId="0" applyNumberFormat="1" applyFont="1" applyFill="1" applyBorder="1" applyAlignment="1">
      <alignment horizontal="right" vertical="center" wrapText="1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164" fontId="8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 horizontal="left" vertical="center" wrapText="1" indent="1"/>
    </xf>
    <xf numFmtId="0" fontId="2" fillId="0" borderId="5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164" fontId="8" fillId="0" borderId="64" xfId="0" applyNumberFormat="1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6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60" xfId="0" applyFont="1" applyFill="1" applyBorder="1" applyAlignment="1" applyProtection="1">
      <alignment horizontal="center" vertical="center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27" xfId="0" applyNumberFormat="1" applyFont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 indent="4"/>
    </xf>
    <xf numFmtId="0" fontId="2" fillId="0" borderId="61" xfId="0" applyFont="1" applyBorder="1" applyAlignment="1">
      <alignment horizontal="left" vertical="center" wrapText="1" indent="4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left" vertical="center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5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>
      <alignment horizontal="left" vertical="center" wrapText="1" indent="4"/>
    </xf>
    <xf numFmtId="0" fontId="2" fillId="0" borderId="68" xfId="0" applyFont="1" applyBorder="1" applyAlignment="1">
      <alignment horizontal="left" vertical="center" wrapText="1" indent="4"/>
    </xf>
    <xf numFmtId="0" fontId="2" fillId="0" borderId="48" xfId="0" applyFont="1" applyBorder="1" applyAlignment="1">
      <alignment horizontal="center" vertical="center" wrapText="1"/>
    </xf>
    <xf numFmtId="0" fontId="9" fillId="0" borderId="0" xfId="0" applyFont="1"/>
    <xf numFmtId="0" fontId="2" fillId="0" borderId="6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10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10" fillId="0" borderId="68" xfId="0" applyFont="1" applyFill="1" applyBorder="1" applyAlignment="1" applyProtection="1">
      <alignment horizontal="center" vertical="center" wrapText="1"/>
      <protection locked="0"/>
    </xf>
    <xf numFmtId="0" fontId="10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 indent="4"/>
    </xf>
    <xf numFmtId="0" fontId="2" fillId="0" borderId="57" xfId="0" applyFont="1" applyBorder="1" applyAlignment="1">
      <alignment horizontal="left" vertical="center" wrapText="1" indent="4"/>
    </xf>
    <xf numFmtId="0" fontId="2" fillId="0" borderId="26" xfId="0" applyFont="1" applyBorder="1" applyAlignment="1">
      <alignment horizontal="left" vertical="center" wrapText="1" indent="4"/>
    </xf>
    <xf numFmtId="16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left" vertical="center" wrapText="1" indent="4"/>
    </xf>
    <xf numFmtId="0" fontId="2" fillId="0" borderId="70" xfId="0" applyFont="1" applyBorder="1" applyAlignment="1">
      <alignment horizontal="left" vertical="center" wrapText="1" indent="4"/>
    </xf>
    <xf numFmtId="164" fontId="2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left" vertical="center" wrapText="1" indent="4"/>
    </xf>
    <xf numFmtId="0" fontId="2" fillId="0" borderId="58" xfId="0" applyFont="1" applyBorder="1" applyAlignment="1">
      <alignment horizontal="left" vertical="center" wrapText="1" indent="4"/>
    </xf>
    <xf numFmtId="0" fontId="2" fillId="0" borderId="34" xfId="0" applyFont="1" applyBorder="1" applyAlignment="1">
      <alignment horizontal="left" vertical="center" wrapText="1" indent="4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 indent="4"/>
    </xf>
    <xf numFmtId="0" fontId="2" fillId="0" borderId="42" xfId="0" applyFont="1" applyBorder="1" applyAlignment="1">
      <alignment horizontal="left" vertical="center" wrapText="1" indent="4"/>
    </xf>
    <xf numFmtId="0" fontId="2" fillId="0" borderId="41" xfId="0" applyFont="1" applyBorder="1" applyAlignment="1">
      <alignment horizontal="left" vertical="center" wrapText="1" indent="4"/>
    </xf>
    <xf numFmtId="0" fontId="3" fillId="0" borderId="0" xfId="0" applyFont="1"/>
    <xf numFmtId="0" fontId="12" fillId="0" borderId="25" xfId="0" applyFont="1" applyBorder="1" applyAlignment="1">
      <alignment horizontal="left" vertical="center" wrapText="1" indent="2"/>
    </xf>
    <xf numFmtId="0" fontId="12" fillId="0" borderId="57" xfId="0" applyFont="1" applyBorder="1" applyAlignment="1">
      <alignment horizontal="left" vertical="center" wrapText="1" indent="2"/>
    </xf>
    <xf numFmtId="0" fontId="12" fillId="0" borderId="26" xfId="0" applyFont="1" applyBorder="1" applyAlignment="1">
      <alignment horizontal="left" vertical="center" wrapText="1" indent="2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57" xfId="0" quotePrefix="1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 indent="2"/>
    </xf>
    <xf numFmtId="0" fontId="12" fillId="0" borderId="58" xfId="0" applyFont="1" applyBorder="1" applyAlignment="1">
      <alignment horizontal="left" vertical="center" wrapText="1" indent="2"/>
    </xf>
    <xf numFmtId="0" fontId="12" fillId="0" borderId="34" xfId="0" applyFont="1" applyBorder="1" applyAlignment="1">
      <alignment horizontal="left" vertical="center" wrapText="1" indent="2"/>
    </xf>
    <xf numFmtId="165" fontId="2" fillId="0" borderId="67" xfId="0" applyNumberFormat="1" applyFont="1" applyBorder="1" applyAlignment="1">
      <alignment horizontal="center" vertical="center" wrapText="1"/>
    </xf>
    <xf numFmtId="165" fontId="2" fillId="0" borderId="38" xfId="0" quotePrefix="1" applyNumberFormat="1" applyFont="1" applyBorder="1" applyAlignment="1">
      <alignment horizontal="center" vertical="center" wrapText="1"/>
    </xf>
    <xf numFmtId="165" fontId="2" fillId="0" borderId="70" xfId="0" applyNumberFormat="1" applyFont="1" applyBorder="1" applyAlignment="1">
      <alignment horizontal="center" vertical="center" wrapText="1"/>
    </xf>
    <xf numFmtId="0" fontId="2" fillId="0" borderId="58" xfId="0" quotePrefix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 indent="2"/>
    </xf>
    <xf numFmtId="0" fontId="12" fillId="0" borderId="42" xfId="0" applyFont="1" applyBorder="1" applyAlignment="1">
      <alignment horizontal="left" vertical="center" wrapText="1" indent="2"/>
    </xf>
    <xf numFmtId="0" fontId="12" fillId="0" borderId="41" xfId="0" applyFont="1" applyBorder="1" applyAlignment="1">
      <alignment horizontal="left" vertical="center" wrapText="1" indent="2"/>
    </xf>
    <xf numFmtId="0" fontId="2" fillId="0" borderId="4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2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left" vertical="center" wrapText="1" indent="2"/>
    </xf>
    <xf numFmtId="0" fontId="12" fillId="0" borderId="5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2"/>
    </xf>
    <xf numFmtId="164" fontId="2" fillId="0" borderId="58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 indent="2"/>
    </xf>
    <xf numFmtId="0" fontId="2" fillId="0" borderId="1" xfId="0" quotePrefix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0" fontId="18" fillId="0" borderId="7" xfId="0" quotePrefix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1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Fill="1" applyBorder="1" applyAlignment="1" applyProtection="1">
      <alignment horizontal="right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8" fillId="0" borderId="55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>
      <alignment horizontal="center" vertical="center" wrapText="1"/>
    </xf>
    <xf numFmtId="164" fontId="2" fillId="0" borderId="64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20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164" fontId="5" fillId="0" borderId="34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164" fontId="2" fillId="0" borderId="65" xfId="0" applyNumberFormat="1" applyFont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16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/>
    <xf numFmtId="164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0" fontId="10" fillId="0" borderId="65" xfId="0" applyFont="1" applyFill="1" applyBorder="1" applyAlignment="1" applyProtection="1">
      <alignment horizontal="center" vertical="center" wrapText="1"/>
      <protection locked="0"/>
    </xf>
    <xf numFmtId="0" fontId="10" fillId="0" borderId="6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8" xfId="0" applyBorder="1"/>
    <xf numFmtId="0" fontId="21" fillId="0" borderId="0" xfId="0" applyFont="1"/>
    <xf numFmtId="164" fontId="2" fillId="0" borderId="0" xfId="0" applyNumberFormat="1" applyFont="1" applyFill="1" applyBorder="1" applyAlignment="1" applyProtection="1">
      <alignment horizontal="right"/>
    </xf>
    <xf numFmtId="164" fontId="2" fillId="0" borderId="34" xfId="0" applyNumberFormat="1" applyFont="1" applyBorder="1" applyAlignment="1">
      <alignment horizontal="right" vertical="center" wrapText="1"/>
    </xf>
    <xf numFmtId="164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0" fontId="23" fillId="0" borderId="0" xfId="0" applyFont="1"/>
    <xf numFmtId="164" fontId="2" fillId="0" borderId="53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164" fontId="8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3" xfId="0" applyFont="1" applyFill="1" applyBorder="1" applyAlignment="1" applyProtection="1">
      <alignment horizontal="center" vertical="center" wrapText="1"/>
      <protection locked="0"/>
    </xf>
    <xf numFmtId="0" fontId="22" fillId="0" borderId="54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0" fontId="0" fillId="0" borderId="34" xfId="0" applyFont="1" applyFill="1" applyBorder="1"/>
    <xf numFmtId="164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2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64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164" fontId="2" fillId="0" borderId="38" xfId="0" quotePrefix="1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2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0" fillId="0" borderId="0" xfId="0" applyFont="1"/>
    <xf numFmtId="0" fontId="28" fillId="0" borderId="0" xfId="0" applyFont="1"/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/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/>
    <xf numFmtId="0" fontId="0" fillId="0" borderId="16" xfId="0" applyBorder="1" applyAlignment="1">
      <alignment horizontal="left" wrapText="1"/>
    </xf>
    <xf numFmtId="0" fontId="0" fillId="0" borderId="36" xfId="0" applyFont="1" applyBorder="1"/>
    <xf numFmtId="164" fontId="0" fillId="0" borderId="36" xfId="0" applyNumberFormat="1" applyFont="1" applyBorder="1"/>
    <xf numFmtId="0" fontId="0" fillId="0" borderId="72" xfId="0" applyFont="1" applyBorder="1"/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Font="1" applyBorder="1"/>
    <xf numFmtId="0" fontId="0" fillId="0" borderId="16" xfId="0" applyFont="1" applyBorder="1"/>
    <xf numFmtId="0" fontId="29" fillId="0" borderId="16" xfId="0" applyFont="1" applyBorder="1" applyAlignment="1">
      <alignment horizontal="left"/>
    </xf>
    <xf numFmtId="0" fontId="29" fillId="0" borderId="36" xfId="0" applyFont="1" applyBorder="1"/>
    <xf numFmtId="164" fontId="29" fillId="0" borderId="36" xfId="0" applyNumberFormat="1" applyFont="1" applyBorder="1"/>
    <xf numFmtId="0" fontId="29" fillId="0" borderId="36" xfId="0" applyFont="1" applyBorder="1" applyAlignment="1">
      <alignment horizontal="left"/>
    </xf>
    <xf numFmtId="2" fontId="0" fillId="0" borderId="0" xfId="0" applyNumberFormat="1" applyFont="1"/>
    <xf numFmtId="49" fontId="30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0" fillId="0" borderId="4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&#1079;&#1072;&#1084;&#1077;&#1088;%20&#1079;&#1080;&#1084;&#1072;%202020&#1075;/ODS/&#1057;&#1090;&#1072;&#1096;&#1082;&#1077;&#1074;&#1080;&#1095;/&#1055;&#1072;&#1088;&#1072;&#1084;&#1077;&#1090;&#1088;&#1099;%20&#1055;&#1057;-&#1087;&#1086;&#1090;&#1088;&#1077;&#1073;&#1080;&#1090;&#1077;&#1083;&#1077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&#1079;&#1072;&#1084;&#1077;&#1088;%20&#1079;&#1080;&#1084;&#1072;%202020&#1075;/Topol/Otchet/AktTrans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&#1079;&#1072;&#1084;&#1077;&#1088;%20&#1079;&#1080;&#1084;&#1072;%202020&#1075;/Documents%20and%20Settings/ezhov/&#1052;&#1086;&#1080;%20&#1076;&#1086;&#1082;&#1091;&#1084;&#1077;&#1085;&#1090;&#1099;/&#1052;&#1086;&#1080;%20&#1076;&#1086;&#1082;&#1091;&#1084;&#1077;&#1085;&#1090;&#1099;/&#1054;&#1090;&#1095;&#1077;&#1090;%20&#1072;&#1087;&#1088;&#1077;&#1083;&#1100;/&#1050;&#1085;&#1080;&#1075;&#1072;%201-4-07&#1086;&#1090;&#1095;&#1077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&#1079;&#1072;&#1084;&#1077;&#1088;%20&#1079;&#1080;&#1084;&#1072;%202020&#1075;/&#1047;&#1072;&#1084;&#1077;&#1088;&#1099;%20&#1079;&#1080;&#1084;&#1072;%202020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РЭС"/>
      <sheetName val="СРЭС"/>
      <sheetName val="КРЭС"/>
      <sheetName val="АРЭС"/>
      <sheetName val="БАЭС"/>
      <sheetName val="БелРЭС"/>
      <sheetName val="КУРЭС"/>
      <sheetName val="RРЭС"/>
      <sheetName val="REРЭС"/>
      <sheetName val="РЭС"/>
      <sheetName val="ККРЭС"/>
      <sheetName val="БлРЭС"/>
      <sheetName val="БеРЭС"/>
      <sheetName val="&lt;РЭС"/>
      <sheetName val="АЭС"/>
      <sheetName val="ЭС"/>
      <sheetName val="БЭС"/>
    </sheetNames>
    <sheetDataSet>
      <sheetData sheetId="0" refreshError="1"/>
      <sheetData sheetId="1" refreshError="1"/>
      <sheetData sheetId="2" refreshError="1"/>
      <sheetData sheetId="3" refreshError="1">
        <row r="6">
          <cell r="C6">
            <v>2.5</v>
          </cell>
          <cell r="E6">
            <v>4.0000000000000001E-3</v>
          </cell>
          <cell r="F6">
            <v>2.4E-2</v>
          </cell>
          <cell r="I6">
            <v>6.55</v>
          </cell>
          <cell r="L6">
            <v>0.125</v>
          </cell>
        </row>
        <row r="7">
          <cell r="C7">
            <v>2.5</v>
          </cell>
          <cell r="E7">
            <v>4.0000000000000001E-3</v>
          </cell>
          <cell r="F7">
            <v>2.4E-2</v>
          </cell>
          <cell r="I7">
            <v>6.46</v>
          </cell>
          <cell r="L7">
            <v>0.125</v>
          </cell>
        </row>
        <row r="8">
          <cell r="C8">
            <v>16</v>
          </cell>
          <cell r="E8">
            <v>2.5000000000000001E-2</v>
          </cell>
          <cell r="F8">
            <v>5.2999999999999999E-2</v>
          </cell>
          <cell r="I8">
            <v>10.75</v>
          </cell>
          <cell r="L8">
            <v>0.16800000000000001</v>
          </cell>
        </row>
        <row r="9">
          <cell r="C9">
            <v>16</v>
          </cell>
          <cell r="E9">
            <v>2.5000000000000001E-2</v>
          </cell>
          <cell r="F9">
            <v>5.2999999999999999E-2</v>
          </cell>
          <cell r="I9">
            <v>10.8</v>
          </cell>
          <cell r="L9">
            <v>0.16800000000000001</v>
          </cell>
        </row>
        <row r="10">
          <cell r="C10">
            <v>16</v>
          </cell>
          <cell r="E10">
            <v>2.9000000000000001E-2</v>
          </cell>
          <cell r="F10">
            <v>6.2E-2</v>
          </cell>
          <cell r="I10">
            <v>11.22</v>
          </cell>
          <cell r="L10">
            <v>0.13119999999999998</v>
          </cell>
        </row>
        <row r="11">
          <cell r="C11">
            <v>16</v>
          </cell>
          <cell r="E11">
            <v>2.1000000000000001E-2</v>
          </cell>
          <cell r="F11">
            <v>5.3999999999999999E-2</v>
          </cell>
          <cell r="I11">
            <v>10.59</v>
          </cell>
          <cell r="L11">
            <v>0.11199999999999999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чики&quot;Р&quot;"/>
      <sheetName val="счетчики&quot;Р&quot;сверка"/>
      <sheetName val="Розовая ВЭС"/>
      <sheetName val="Розовая 28.02.-26.03."/>
      <sheetName val="Розовая 28.02.-19.03."/>
      <sheetName val="Розовая 28.02.-12.03. "/>
      <sheetName val="счетчики&quot;Н&quot;"/>
      <sheetName val="Новая ВЭС"/>
      <sheetName val="Новая 28.02.-26.03."/>
      <sheetName val="Новая 28.02.-19.03."/>
      <sheetName val="Новая 28.02.-12.03."/>
      <sheetName val="счетчики&quot;С&quot;"/>
      <sheetName val="счетчики&quot;С&quot;сверка"/>
      <sheetName val="Солнечная ВЭС"/>
      <sheetName val="Солнечная 28.02.-26.03."/>
      <sheetName val="Солнечная 28.02.-19.03."/>
      <sheetName val="Солнечная 28.02.-12.03. "/>
      <sheetName val="счетчики&quot;И&quot;"/>
      <sheetName val="счетчики&quot;И&quot; сверка"/>
      <sheetName val="Изумруд ВЭС"/>
      <sheetName val="Изумруд 28.02.-26.03."/>
      <sheetName val="Изумруд 28.02.-19.03."/>
      <sheetName val="Изумруд 28.02.-12.03."/>
      <sheetName val="ТП-10 26.03."/>
      <sheetName val="ТП-10 19.03."/>
      <sheetName val="ТП-10"/>
      <sheetName val="Розовая"/>
      <sheetName val="Новая"/>
      <sheetName val="Солнечная"/>
      <sheetName val="Изумруд"/>
      <sheetName val="Приложение ,баланс"/>
      <sheetName val="Приложение № 2"/>
      <sheetName val="Приложение УЭСК"/>
      <sheetName val="Приложения №1 "/>
      <sheetName val="Энергобаланс"/>
      <sheetName val="Приложение прием"/>
      <sheetName val="Приложение отпуск"/>
      <sheetName val="Акт оказанных услуг"/>
      <sheetName val="Зелен камень ВЭС"/>
      <sheetName val="Машмех ВЭС "/>
      <sheetName val="Регионгаз ВЭС"/>
      <sheetName val="Уралкварц ВЭС"/>
      <sheetName val="Приложение отпускМРУ1 "/>
      <sheetName val="&quot;УЭСК&quot;"/>
      <sheetName val="Регионгаз"/>
      <sheetName val="Отчет МРУ 0,4 ВЭС"/>
      <sheetName val="МРУ.общий"/>
      <sheetName val="Ведомость показ.МРУ-0,4 отУЭСК"/>
      <sheetName val="Расход цеха№4"/>
      <sheetName val="Расход склады"/>
      <sheetName val="Расход керносклад"/>
      <sheetName val="Акт приема-перед.Зел. кам."/>
      <sheetName val="Акт первич.учета Зел. кам."/>
      <sheetName val="Уралпрогресс"/>
      <sheetName val="Металлон"/>
      <sheetName val="ООО&quot;ЭЛТЭК&quot;"/>
      <sheetName val="Цех №5"/>
      <sheetName val="Субабоненты."/>
      <sheetName val="Уралсвязьинф."/>
      <sheetName val="Монтажн.мастерск"/>
      <sheetName val="Королев А.М."/>
      <sheetName val="Дог.вел.ВЭС"/>
      <sheetName val="Лиц.счёт."/>
      <sheetName val="Общ.ПС"/>
      <sheetName val="Сводная"/>
      <sheetName val="МРУ общий 28.02.07-26.03.07."/>
      <sheetName val="МРУ общий 28.02.07-19.03.07"/>
      <sheetName val="МРУ общий 28.02.07-12.03.07 "/>
      <sheetName val="Справка 2007г.печать"/>
      <sheetName val="Справка 2007г.печать 19.03."/>
      <sheetName val="Отчет ВЭС "/>
      <sheetName val="Отчет ВЭС - 20"/>
      <sheetName val="Отчет ВЭС - 23"/>
      <sheetName val="АКТ приема-передачи УЭСК"/>
      <sheetName val="АКТ приема-передачи УЭСК ТСО"/>
      <sheetName val="АКТпроверки расч.уч УЭСК ТСО"/>
      <sheetName val="АКТ первич.учета УЭСК"/>
      <sheetName val="АКТ первич.учета УЭСК ТСО"/>
      <sheetName val="Ведомость показаний УЭСК"/>
      <sheetName val="АКТ приема-передачи Регионгаз"/>
      <sheetName val="Акт осмотра приб.уч. Регионгаз"/>
      <sheetName val="АКТ первич.учета Регионгаз"/>
      <sheetName val="АКТ первич.учетаУралкварц."/>
      <sheetName val="АКТ приема-передачиУралкварц."/>
      <sheetName val="АКТ приема-передачиУралпрогресс"/>
      <sheetName val="АКТ первич.учета Уралпрогресс"/>
      <sheetName val="Справка ПЭО"/>
      <sheetName val="АсбоТехСнаб ВЭСмарт"/>
      <sheetName val="АсбоТехСнаб ВЭСфевраль"/>
      <sheetName val="АсбоТехСнаб ВЭСянварь"/>
      <sheetName val="ЭЛТЭК- ВЭС март"/>
      <sheetName val="ЭЛТЭК- ВЭС февраль"/>
      <sheetName val="ЭЛТЭК- ВЭС январь"/>
      <sheetName val="Уралсвязьинформ ВЭС март"/>
      <sheetName val="Уралсвязьинформ ВЭС февраль"/>
      <sheetName val="Уралсвязьинформ ВЭС январь"/>
      <sheetName val="Приложение отпускМРУ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вед.декабрь (2016г)аскуэ"/>
      <sheetName val="ИЗУМРУД "/>
      <sheetName val="ИЗУМРУД  (2)"/>
      <sheetName val="ИЗУМРУД  (3)"/>
      <sheetName val="ИЗУМРУД  (4)"/>
      <sheetName val="ИЗУМРУД  (5)"/>
      <sheetName val="ИЗУМРУД  (6)"/>
      <sheetName val="СОЛНЕЧНАЯ "/>
      <sheetName val="СОЛНЕЧНАЯ1"/>
      <sheetName val="СОЛНЕЧНАЯ2 "/>
      <sheetName val="СОЛНЕЧНАЯ3"/>
      <sheetName val="СОЛНЕЧНАЯ4"/>
      <sheetName val="СОЛНЕЧНАЯ5"/>
      <sheetName val="РОЗОВАЯ1"/>
      <sheetName val="РОЗОВАЯ1 (2)"/>
      <sheetName val="РОЗОВАЯ1 (3)"/>
      <sheetName val="РОЗОВАЯ1 (4)"/>
      <sheetName val="РОЗОВАЯ1 (5)"/>
      <sheetName val="РОЗОВАЯ1 (6)"/>
      <sheetName val="Ведомость замера (ОФ-12)"/>
      <sheetName val="Ведомость замера МРСК  "/>
      <sheetName val="Вед. замераМРСКобщ по уровн2016"/>
      <sheetName val="Ведомость замера Асгард"/>
      <sheetName val="Вед.замера Карягин"/>
      <sheetName val="Ведомость замера Уралкварц"/>
      <sheetName val="Ведомость замера ЗК свод."/>
      <sheetName val="Ведомость замера Грейс"/>
      <sheetName val="Ведомость замера Изумруд "/>
      <sheetName val="Ведомость замера Энергосфера"/>
      <sheetName val="Ведомость замера Новая"/>
      <sheetName val="Ведом. замера Уралпрогресс "/>
      <sheetName val="Ведомость замера Октава"/>
      <sheetName val="Ведомость замера Теплый дом"/>
      <sheetName val="Ведомость замера Лесное"/>
      <sheetName val="Ведомость замера Промэкология"/>
      <sheetName val="Ведомость замера Екатеринб-2000"/>
      <sheetName val="Ведомость замера Цех№5"/>
      <sheetName val="Ведомость замера ЭЛТЭК+Металлон"/>
      <sheetName val="Ведомость замера Цех 4"/>
      <sheetName val="Ведомость замера ЯКНО ц.21"/>
      <sheetName val="Ведомость замера РСУ"/>
      <sheetName val="Ведомость замера 0,4"/>
      <sheetName val="Ведомость замера Машмех"/>
      <sheetName val="Ведомость замера Шеспи-Урал"/>
      <sheetName val="Ведомость замера Полевской ДОЗ"/>
      <sheetName val="Ведомость замера МРУ"/>
      <sheetName val="Вед.АЧР"/>
      <sheetName val="Вед.АЧР (2)"/>
      <sheetName val="Вед.АЧР (3)"/>
      <sheetName val="Вед.АЧР(4)"/>
      <sheetName val="Вед.АЧР (5)"/>
      <sheetName val="Вед.АЧР(6)"/>
      <sheetName val="Ведомость замера ПС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1">
          <cell r="E71" t="str">
            <v>Валова А.Б.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6">
          <cell r="A6" t="str">
            <v>на ПС потребителей. 16 декабря 2020г.</v>
          </cell>
        </row>
      </sheetData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sqref="A1:T2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4</v>
      </c>
      <c r="J3" s="9"/>
      <c r="K3" s="10"/>
      <c r="L3" s="8" t="s">
        <v>5</v>
      </c>
      <c r="M3" s="9"/>
      <c r="N3" s="10"/>
      <c r="O3" s="8" t="s">
        <v>6</v>
      </c>
      <c r="P3" s="9"/>
      <c r="Q3" s="10"/>
      <c r="R3" s="8" t="s">
        <v>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48"/>
      <c r="K7" s="49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0"/>
      <c r="J8" s="61">
        <v>1.298</v>
      </c>
      <c r="K8" s="62">
        <v>0.19</v>
      </c>
      <c r="L8" s="63"/>
      <c r="M8" s="64">
        <v>1.3140000000000001</v>
      </c>
      <c r="N8" s="62">
        <v>0.191</v>
      </c>
      <c r="O8" s="65"/>
      <c r="P8" s="64">
        <v>1.298</v>
      </c>
      <c r="Q8" s="62">
        <v>0.191</v>
      </c>
      <c r="R8" s="65"/>
      <c r="S8" s="66">
        <v>1.3140000000000001</v>
      </c>
      <c r="T8" s="62">
        <v>0.191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4"/>
      <c r="J9" s="75"/>
      <c r="K9" s="76"/>
      <c r="L9" s="77"/>
      <c r="M9" s="75"/>
      <c r="N9" s="78"/>
      <c r="O9" s="74"/>
      <c r="P9" s="75"/>
      <c r="Q9" s="76"/>
      <c r="R9" s="74"/>
      <c r="S9" s="78"/>
      <c r="T9" s="76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27</v>
      </c>
      <c r="D10" s="81"/>
      <c r="E10" s="82"/>
      <c r="F10" s="83"/>
      <c r="G10" s="84" t="s">
        <v>21</v>
      </c>
      <c r="H10" s="33">
        <f>[1]АРЭС!$E$7</f>
        <v>4.0000000000000001E-3</v>
      </c>
      <c r="I10" s="85"/>
      <c r="J10" s="86"/>
      <c r="K10" s="87"/>
      <c r="L10" s="88"/>
      <c r="M10" s="86"/>
      <c r="N10" s="89"/>
      <c r="O10" s="85"/>
      <c r="P10" s="86"/>
      <c r="Q10" s="87"/>
      <c r="R10" s="85"/>
      <c r="S10" s="89"/>
      <c r="T10" s="87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90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60"/>
      <c r="J12" s="64">
        <v>0</v>
      </c>
      <c r="K12" s="62">
        <v>0</v>
      </c>
      <c r="L12" s="63"/>
      <c r="M12" s="64">
        <v>0</v>
      </c>
      <c r="N12" s="62">
        <v>0</v>
      </c>
      <c r="O12" s="65"/>
      <c r="P12" s="64">
        <v>0</v>
      </c>
      <c r="Q12" s="62">
        <v>0</v>
      </c>
      <c r="R12" s="65"/>
      <c r="S12" s="66">
        <v>0</v>
      </c>
      <c r="T12" s="62">
        <v>0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4"/>
      <c r="J13" s="75"/>
      <c r="K13" s="76"/>
      <c r="L13" s="77"/>
      <c r="M13" s="75"/>
      <c r="N13" s="78"/>
      <c r="O13" s="74"/>
      <c r="P13" s="75"/>
      <c r="Q13" s="76"/>
      <c r="R13" s="74"/>
      <c r="S13" s="78"/>
      <c r="T13" s="76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103"/>
      <c r="J14" s="104"/>
      <c r="K14" s="105"/>
      <c r="L14" s="106"/>
      <c r="M14" s="104"/>
      <c r="N14" s="107"/>
      <c r="O14" s="103"/>
      <c r="P14" s="104"/>
      <c r="Q14" s="105"/>
      <c r="R14" s="103"/>
      <c r="S14" s="108"/>
      <c r="T14" s="105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113"/>
      <c r="J15" s="114"/>
      <c r="K15" s="115"/>
      <c r="L15" s="116"/>
      <c r="M15" s="114"/>
      <c r="N15" s="117"/>
      <c r="O15" s="113"/>
      <c r="P15" s="114"/>
      <c r="Q15" s="118"/>
      <c r="R15" s="113"/>
      <c r="S15" s="117"/>
      <c r="T15" s="11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121"/>
      <c r="J16" s="122"/>
      <c r="K16" s="123"/>
      <c r="L16" s="124"/>
      <c r="M16" s="122"/>
      <c r="N16" s="125"/>
      <c r="O16" s="121"/>
      <c r="P16" s="122"/>
      <c r="Q16" s="123"/>
      <c r="R16" s="121"/>
      <c r="S16" s="125"/>
      <c r="T16" s="1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129"/>
      <c r="J17" s="130"/>
      <c r="K17" s="131"/>
      <c r="L17" s="132"/>
      <c r="M17" s="130"/>
      <c r="N17" s="133"/>
      <c r="O17" s="129"/>
      <c r="P17" s="130"/>
      <c r="Q17" s="131"/>
      <c r="R17" s="129"/>
      <c r="S17" s="133"/>
      <c r="T17" s="13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103"/>
      <c r="J18" s="104"/>
      <c r="K18" s="105"/>
      <c r="L18" s="106"/>
      <c r="M18" s="104"/>
      <c r="N18" s="108"/>
      <c r="O18" s="103"/>
      <c r="P18" s="104"/>
      <c r="Q18" s="105"/>
      <c r="R18" s="103"/>
      <c r="S18" s="108"/>
      <c r="T18" s="10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113"/>
      <c r="J19" s="114"/>
      <c r="K19" s="115"/>
      <c r="L19" s="116"/>
      <c r="M19" s="114"/>
      <c r="N19" s="117"/>
      <c r="O19" s="113"/>
      <c r="P19" s="114"/>
      <c r="Q19" s="115"/>
      <c r="R19" s="113"/>
      <c r="S19" s="117"/>
      <c r="T19" s="11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121"/>
      <c r="J20" s="122"/>
      <c r="K20" s="123"/>
      <c r="L20" s="124"/>
      <c r="M20" s="122"/>
      <c r="N20" s="125"/>
      <c r="O20" s="121"/>
      <c r="P20" s="122"/>
      <c r="Q20" s="123"/>
      <c r="R20" s="121"/>
      <c r="S20" s="125"/>
      <c r="T20" s="1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134"/>
      <c r="J21" s="135"/>
      <c r="K21" s="136"/>
      <c r="L21" s="137"/>
      <c r="M21" s="135"/>
      <c r="N21" s="138"/>
      <c r="O21" s="134"/>
      <c r="P21" s="135"/>
      <c r="Q21" s="136"/>
      <c r="R21" s="134"/>
      <c r="S21" s="138"/>
      <c r="T21" s="136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143"/>
      <c r="J22" s="144"/>
      <c r="K22" s="145"/>
      <c r="L22" s="146"/>
      <c r="M22" s="144"/>
      <c r="N22" s="147"/>
      <c r="O22" s="143"/>
      <c r="P22" s="144"/>
      <c r="Q22" s="145"/>
      <c r="R22" s="143"/>
      <c r="S22" s="147"/>
      <c r="T22" s="14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152"/>
      <c r="J23" s="153"/>
      <c r="K23" s="154"/>
      <c r="L23" s="155"/>
      <c r="M23" s="153"/>
      <c r="N23" s="156"/>
      <c r="O23" s="152"/>
      <c r="P23" s="153"/>
      <c r="Q23" s="154"/>
      <c r="R23" s="152"/>
      <c r="S23" s="156"/>
      <c r="T23" s="154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61"/>
      <c r="J24" s="162">
        <f>J8+J12</f>
        <v>1.298</v>
      </c>
      <c r="K24" s="162">
        <f>K8+K12</f>
        <v>0.19</v>
      </c>
      <c r="L24" s="163"/>
      <c r="M24" s="164">
        <f>M8+M12</f>
        <v>1.3140000000000001</v>
      </c>
      <c r="N24" s="164">
        <f>N8+N12</f>
        <v>0.191</v>
      </c>
      <c r="O24" s="161"/>
      <c r="P24" s="164">
        <f>P8+P12</f>
        <v>1.298</v>
      </c>
      <c r="Q24" s="164">
        <f>Q8+Q12</f>
        <v>0.191</v>
      </c>
      <c r="R24" s="161"/>
      <c r="S24" s="165">
        <f>S8+S12</f>
        <v>1.3140000000000001</v>
      </c>
      <c r="T24" s="164">
        <f>T8+T12</f>
        <v>0.191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68"/>
      <c r="J25" s="169"/>
      <c r="K25" s="170"/>
      <c r="L25" s="168"/>
      <c r="M25" s="169"/>
      <c r="N25" s="170"/>
      <c r="O25" s="168"/>
      <c r="P25" s="169"/>
      <c r="Q25" s="170"/>
      <c r="R25" s="168"/>
      <c r="S25" s="169"/>
      <c r="T25" s="170"/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174"/>
      <c r="J26" s="175"/>
      <c r="K26" s="176"/>
      <c r="L26" s="174"/>
      <c r="M26" s="175"/>
      <c r="N26" s="176"/>
      <c r="O26" s="174"/>
      <c r="P26" s="175"/>
      <c r="Q26" s="176"/>
      <c r="R26" s="174"/>
      <c r="S26" s="175"/>
      <c r="T26" s="176"/>
    </row>
    <row r="27" spans="1:20" ht="14.25" customHeight="1">
      <c r="A27" s="11"/>
      <c r="B27" s="11"/>
      <c r="C27" s="177" t="s">
        <v>39</v>
      </c>
      <c r="D27" s="178"/>
      <c r="E27" s="179"/>
      <c r="F27" s="180"/>
      <c r="G27" s="180"/>
      <c r="H27" s="181"/>
      <c r="I27" s="182">
        <v>25</v>
      </c>
      <c r="J27" s="183"/>
      <c r="K27" s="184"/>
      <c r="L27" s="185">
        <v>25</v>
      </c>
      <c r="M27" s="183"/>
      <c r="N27" s="186"/>
      <c r="O27" s="182">
        <v>25</v>
      </c>
      <c r="P27" s="183"/>
      <c r="Q27" s="184"/>
      <c r="R27" s="182">
        <v>25</v>
      </c>
      <c r="S27" s="186"/>
      <c r="T27" s="184"/>
    </row>
    <row r="28" spans="1:20" ht="14.25" customHeight="1">
      <c r="A28" s="11"/>
      <c r="B28" s="11"/>
      <c r="C28" s="187" t="s">
        <v>40</v>
      </c>
      <c r="D28" s="188"/>
      <c r="E28" s="189"/>
      <c r="F28" s="190"/>
      <c r="G28" s="190"/>
      <c r="H28" s="191"/>
      <c r="I28" s="90"/>
      <c r="J28" s="91"/>
      <c r="K28" s="92"/>
      <c r="L28" s="93"/>
      <c r="M28" s="91"/>
      <c r="N28" s="94"/>
      <c r="O28" s="95"/>
      <c r="P28" s="91"/>
      <c r="Q28" s="92"/>
      <c r="R28" s="95"/>
      <c r="S28" s="94"/>
      <c r="T28" s="192"/>
    </row>
    <row r="29" spans="1:20" ht="14.25" customHeight="1">
      <c r="A29" s="11"/>
      <c r="B29" s="11"/>
      <c r="C29" s="187" t="s">
        <v>41</v>
      </c>
      <c r="D29" s="188"/>
      <c r="E29" s="189"/>
      <c r="F29" s="190"/>
      <c r="G29" s="190"/>
      <c r="H29" s="191"/>
      <c r="I29" s="90"/>
      <c r="J29" s="91">
        <v>9.6000000000000002E-2</v>
      </c>
      <c r="K29" s="92"/>
      <c r="L29" s="93"/>
      <c r="M29" s="91">
        <v>9.6000000000000002E-2</v>
      </c>
      <c r="N29" s="94"/>
      <c r="O29" s="95"/>
      <c r="P29" s="91">
        <v>9.6000000000000002E-2</v>
      </c>
      <c r="Q29" s="92"/>
      <c r="R29" s="95"/>
      <c r="S29" s="91">
        <v>9.6000000000000002E-2</v>
      </c>
      <c r="T29" s="192"/>
    </row>
    <row r="30" spans="1:20" ht="14.25" customHeight="1">
      <c r="A30" s="11"/>
      <c r="B30" s="11"/>
      <c r="C30" s="187" t="s">
        <v>42</v>
      </c>
      <c r="D30" s="188"/>
      <c r="E30" s="189"/>
      <c r="F30" s="190"/>
      <c r="G30" s="190"/>
      <c r="H30" s="191"/>
      <c r="I30" s="90"/>
      <c r="J30" s="91">
        <v>3.4000000000000002E-2</v>
      </c>
      <c r="K30" s="92"/>
      <c r="L30" s="93"/>
      <c r="M30" s="91">
        <v>3.4000000000000002E-2</v>
      </c>
      <c r="N30" s="94"/>
      <c r="O30" s="95"/>
      <c r="P30" s="91">
        <v>3.4000000000000002E-2</v>
      </c>
      <c r="Q30" s="92"/>
      <c r="R30" s="95"/>
      <c r="S30" s="91">
        <v>3.4000000000000002E-2</v>
      </c>
      <c r="T30" s="192"/>
    </row>
    <row r="31" spans="1:20" ht="14.25" customHeight="1">
      <c r="A31" s="11"/>
      <c r="B31" s="11"/>
      <c r="C31" s="187" t="s">
        <v>43</v>
      </c>
      <c r="D31" s="188"/>
      <c r="E31" s="189"/>
      <c r="F31" s="190"/>
      <c r="G31" s="190"/>
      <c r="H31" s="191"/>
      <c r="I31" s="90"/>
      <c r="J31" s="91">
        <v>1.7999999999999999E-2</v>
      </c>
      <c r="K31" s="92"/>
      <c r="L31" s="93"/>
      <c r="M31" s="91">
        <v>1.7999999999999999E-2</v>
      </c>
      <c r="N31" s="94"/>
      <c r="O31" s="95"/>
      <c r="P31" s="91">
        <v>1.7999999999999999E-2</v>
      </c>
      <c r="Q31" s="92"/>
      <c r="R31" s="95"/>
      <c r="S31" s="91">
        <v>1.7999999999999999E-2</v>
      </c>
      <c r="T31" s="192"/>
    </row>
    <row r="32" spans="1:20" ht="14.25" customHeight="1">
      <c r="A32" s="11"/>
      <c r="B32" s="11"/>
      <c r="C32" s="187" t="s">
        <v>44</v>
      </c>
      <c r="D32" s="188"/>
      <c r="E32" s="189"/>
      <c r="F32" s="190"/>
      <c r="G32" s="190"/>
      <c r="H32" s="191"/>
      <c r="I32" s="90"/>
      <c r="J32" s="91">
        <v>0.57599999999999996</v>
      </c>
      <c r="K32" s="92"/>
      <c r="L32" s="93"/>
      <c r="M32" s="93">
        <v>0.64</v>
      </c>
      <c r="N32" s="94"/>
      <c r="O32" s="95"/>
      <c r="P32" s="91">
        <v>0.66400000000000003</v>
      </c>
      <c r="Q32" s="92"/>
      <c r="R32" s="95"/>
      <c r="S32" s="95">
        <v>0.66</v>
      </c>
      <c r="T32" s="192"/>
    </row>
    <row r="33" spans="1:20" ht="14.25" customHeight="1">
      <c r="A33" s="11"/>
      <c r="B33" s="11"/>
      <c r="C33" s="187" t="s">
        <v>45</v>
      </c>
      <c r="D33" s="188"/>
      <c r="E33" s="189"/>
      <c r="F33" s="190"/>
      <c r="G33" s="51"/>
      <c r="H33" s="191"/>
      <c r="I33" s="90"/>
      <c r="J33" s="91">
        <v>0.47499999999999998</v>
      </c>
      <c r="K33" s="92"/>
      <c r="L33" s="93"/>
      <c r="M33" s="93">
        <v>0.47399999999999998</v>
      </c>
      <c r="N33" s="94"/>
      <c r="O33" s="95"/>
      <c r="P33" s="91">
        <v>0.47399999999999998</v>
      </c>
      <c r="Q33" s="92"/>
      <c r="R33" s="95"/>
      <c r="S33" s="95">
        <v>0.47399999999999998</v>
      </c>
      <c r="T33" s="192"/>
    </row>
    <row r="34" spans="1:20" ht="14.25" customHeight="1">
      <c r="A34" s="11"/>
      <c r="B34" s="11"/>
      <c r="C34" s="187" t="s">
        <v>46</v>
      </c>
      <c r="D34" s="188"/>
      <c r="E34" s="189"/>
      <c r="F34" s="190"/>
      <c r="G34" s="190"/>
      <c r="H34" s="191"/>
      <c r="I34" s="90"/>
      <c r="J34" s="91">
        <v>0</v>
      </c>
      <c r="K34" s="92"/>
      <c r="L34" s="93"/>
      <c r="M34" s="93">
        <v>0</v>
      </c>
      <c r="N34" s="94"/>
      <c r="O34" s="95"/>
      <c r="P34" s="91">
        <v>0</v>
      </c>
      <c r="Q34" s="92"/>
      <c r="R34" s="95"/>
      <c r="S34" s="95">
        <v>0</v>
      </c>
      <c r="T34" s="192"/>
    </row>
    <row r="35" spans="1:20" ht="14.25" customHeight="1">
      <c r="A35" s="11"/>
      <c r="B35" s="11"/>
      <c r="C35" s="187" t="s">
        <v>47</v>
      </c>
      <c r="D35" s="188"/>
      <c r="E35" s="189"/>
      <c r="F35" s="190"/>
      <c r="G35" s="190"/>
      <c r="H35" s="191"/>
      <c r="I35" s="47"/>
      <c r="J35" s="51"/>
      <c r="K35" s="53"/>
      <c r="L35" s="50"/>
      <c r="M35" s="50"/>
      <c r="N35" s="52"/>
      <c r="O35" s="47"/>
      <c r="P35" s="51"/>
      <c r="Q35" s="53"/>
      <c r="R35" s="47"/>
      <c r="S35" s="47"/>
      <c r="T35" s="53"/>
    </row>
    <row r="36" spans="1:20" ht="14.25" customHeight="1">
      <c r="A36" s="11"/>
      <c r="B36" s="11"/>
      <c r="C36" s="193" t="s">
        <v>48</v>
      </c>
      <c r="D36" s="194"/>
      <c r="E36" s="189"/>
      <c r="F36" s="190"/>
      <c r="G36" s="190"/>
      <c r="H36" s="191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93" t="s">
        <v>49</v>
      </c>
      <c r="D37" s="194"/>
      <c r="E37" s="189"/>
      <c r="F37" s="190"/>
      <c r="G37" s="190"/>
      <c r="H37" s="191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95"/>
      <c r="D38" s="196"/>
      <c r="E38" s="197"/>
      <c r="F38" s="198"/>
      <c r="G38" s="198"/>
      <c r="H38" s="199"/>
      <c r="I38" s="200"/>
      <c r="J38" s="201"/>
      <c r="K38" s="202"/>
      <c r="L38" s="203"/>
      <c r="M38" s="201"/>
      <c r="N38" s="204"/>
      <c r="O38" s="200"/>
      <c r="P38" s="201"/>
      <c r="Q38" s="202"/>
      <c r="R38" s="200"/>
      <c r="S38" s="204"/>
      <c r="T38" s="202"/>
    </row>
    <row r="39" spans="1:20" ht="14.25" customHeight="1">
      <c r="A39" s="11"/>
      <c r="B39" s="11"/>
      <c r="C39" s="109"/>
      <c r="D39" s="110"/>
      <c r="E39" s="197"/>
      <c r="F39" s="198"/>
      <c r="G39" s="198"/>
      <c r="H39" s="199"/>
      <c r="I39" s="200"/>
      <c r="J39" s="201"/>
      <c r="K39" s="202"/>
      <c r="L39" s="203"/>
      <c r="M39" s="201"/>
      <c r="N39" s="204"/>
      <c r="O39" s="200"/>
      <c r="P39" s="201"/>
      <c r="Q39" s="202"/>
      <c r="R39" s="200"/>
      <c r="S39" s="204"/>
      <c r="T39" s="202"/>
    </row>
    <row r="40" spans="1:20" ht="14.25" customHeight="1">
      <c r="A40" s="11"/>
      <c r="B40" s="11"/>
      <c r="C40" s="109"/>
      <c r="D40" s="110"/>
      <c r="E40" s="197"/>
      <c r="F40" s="198"/>
      <c r="G40" s="198"/>
      <c r="H40" s="199"/>
      <c r="I40" s="200"/>
      <c r="J40" s="201"/>
      <c r="K40" s="202"/>
      <c r="L40" s="203"/>
      <c r="M40" s="201"/>
      <c r="N40" s="204"/>
      <c r="O40" s="200"/>
      <c r="P40" s="201"/>
      <c r="Q40" s="202"/>
      <c r="R40" s="200"/>
      <c r="S40" s="204"/>
      <c r="T40" s="202"/>
    </row>
    <row r="41" spans="1:20" ht="14.25" customHeight="1">
      <c r="A41" s="11"/>
      <c r="B41" s="11"/>
      <c r="C41" s="109"/>
      <c r="D41" s="110"/>
      <c r="E41" s="197"/>
      <c r="F41" s="198"/>
      <c r="G41" s="198"/>
      <c r="H41" s="199"/>
      <c r="I41" s="200"/>
      <c r="J41" s="201"/>
      <c r="K41" s="202"/>
      <c r="L41" s="203"/>
      <c r="M41" s="201"/>
      <c r="N41" s="204"/>
      <c r="O41" s="200"/>
      <c r="P41" s="201"/>
      <c r="Q41" s="202"/>
      <c r="R41" s="200"/>
      <c r="S41" s="204"/>
      <c r="T41" s="202"/>
    </row>
    <row r="42" spans="1:20" ht="14.25" customHeight="1">
      <c r="A42" s="11"/>
      <c r="B42" s="11"/>
      <c r="C42" s="109"/>
      <c r="D42" s="110"/>
      <c r="E42" s="197"/>
      <c r="F42" s="198"/>
      <c r="G42" s="198"/>
      <c r="H42" s="199"/>
      <c r="I42" s="200"/>
      <c r="J42" s="201"/>
      <c r="K42" s="202"/>
      <c r="L42" s="203"/>
      <c r="M42" s="201"/>
      <c r="N42" s="204"/>
      <c r="O42" s="200"/>
      <c r="P42" s="201"/>
      <c r="Q42" s="202"/>
      <c r="R42" s="200"/>
      <c r="S42" s="204"/>
      <c r="T42" s="202"/>
    </row>
    <row r="43" spans="1:20" ht="14.25" customHeight="1">
      <c r="A43" s="11"/>
      <c r="B43" s="11"/>
      <c r="C43" s="109"/>
      <c r="D43" s="110"/>
      <c r="E43" s="197"/>
      <c r="F43" s="198"/>
      <c r="G43" s="198"/>
      <c r="H43" s="199"/>
      <c r="I43" s="200"/>
      <c r="J43" s="201"/>
      <c r="K43" s="202"/>
      <c r="L43" s="203"/>
      <c r="M43" s="201"/>
      <c r="N43" s="204"/>
      <c r="O43" s="200"/>
      <c r="P43" s="201"/>
      <c r="Q43" s="202"/>
      <c r="R43" s="200"/>
      <c r="S43" s="204"/>
      <c r="T43" s="202"/>
    </row>
    <row r="44" spans="1:20" ht="14.25" customHeight="1">
      <c r="A44" s="11"/>
      <c r="B44" s="11"/>
      <c r="C44" s="109"/>
      <c r="D44" s="110"/>
      <c r="E44" s="197"/>
      <c r="F44" s="198"/>
      <c r="G44" s="198"/>
      <c r="H44" s="199"/>
      <c r="I44" s="200"/>
      <c r="J44" s="201"/>
      <c r="K44" s="202"/>
      <c r="L44" s="203"/>
      <c r="M44" s="201"/>
      <c r="N44" s="204"/>
      <c r="O44" s="200"/>
      <c r="P44" s="201"/>
      <c r="Q44" s="202"/>
      <c r="R44" s="200"/>
      <c r="S44" s="204"/>
      <c r="T44" s="202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109"/>
      <c r="D46" s="110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09"/>
      <c r="D47" s="110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109"/>
      <c r="D48" s="110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171"/>
      <c r="F52" s="172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/>
      <c r="M53" s="215"/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/>
      <c r="M54" s="225"/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232"/>
      <c r="J55" s="233" t="s">
        <v>52</v>
      </c>
      <c r="K55" s="234"/>
      <c r="L55" s="235"/>
      <c r="M55" s="233" t="s">
        <v>52</v>
      </c>
      <c r="N55" s="236"/>
      <c r="O55" s="232"/>
      <c r="P55" s="233" t="s">
        <v>52</v>
      </c>
      <c r="Q55" s="234"/>
      <c r="R55" s="232"/>
      <c r="S55" s="236" t="s">
        <v>52</v>
      </c>
      <c r="T55" s="234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53</v>
      </c>
      <c r="K57" s="243"/>
      <c r="L57" s="244"/>
      <c r="M57" s="242" t="s">
        <v>53</v>
      </c>
      <c r="N57" s="221"/>
      <c r="O57" s="241"/>
      <c r="P57" s="242" t="s">
        <v>53</v>
      </c>
      <c r="Q57" s="245"/>
      <c r="R57" s="246"/>
      <c r="S57" s="242" t="s">
        <v>53</v>
      </c>
      <c r="T57" s="243"/>
    </row>
    <row r="58" spans="1:23" ht="14.25" customHeigh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 t="s">
        <v>52</v>
      </c>
      <c r="K58" s="255"/>
      <c r="L58" s="253"/>
      <c r="M58" s="254" t="s">
        <v>52</v>
      </c>
      <c r="N58" s="255"/>
      <c r="O58" s="253"/>
      <c r="P58" s="254" t="s">
        <v>52</v>
      </c>
      <c r="Q58" s="255"/>
      <c r="R58" s="253"/>
      <c r="S58" s="254" t="s">
        <v>52</v>
      </c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63"/>
      <c r="K59" s="264"/>
      <c r="L59" s="262"/>
      <c r="M59" s="263"/>
      <c r="N59" s="264"/>
      <c r="O59" s="262"/>
      <c r="P59" s="263"/>
      <c r="Q59" s="264"/>
      <c r="R59" s="262"/>
      <c r="S59" s="263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ROUND((V8^2+W8^2)*[1]АРЭС!$F$10/[1]АРЭС!$C$10^2,4)</f>
        <v>0</v>
      </c>
      <c r="J62" s="279" t="s">
        <v>59</v>
      </c>
      <c r="K62" s="280">
        <f>ROUND((V8^2+W8^2)*[1]АРЭС!$I$10/([1]АРЭС!$C$10*100),4)</f>
        <v>0</v>
      </c>
      <c r="L62" s="278">
        <f>ROUND((X8^2+Y8^2)*[1]АРЭС!$F$6/[1]АРЭС!$C$6^2,4)</f>
        <v>0</v>
      </c>
      <c r="M62" s="279" t="s">
        <v>59</v>
      </c>
      <c r="N62" s="280">
        <f>ROUND((X8^2+Y8^2)*[1]АРЭС!$I$6/([1]АРЭС!$C$6*100),4)</f>
        <v>0</v>
      </c>
      <c r="O62" s="278">
        <f>ROUND((Z8^2+AA8^2)*[1]АРЭС!$F$6/[1]АРЭС!$C$6^2,4)</f>
        <v>0</v>
      </c>
      <c r="P62" s="279" t="s">
        <v>59</v>
      </c>
      <c r="Q62" s="280">
        <f>ROUND((Z8^2+AA8^2)*[1]АРЭС!$I$6/([1]АРЭС!$C$6*100),4)</f>
        <v>0</v>
      </c>
      <c r="R62" s="278">
        <f>ROUND((AB8^2+AC8^2)*[1]АРЭС!$F$6/[1]АРЭС!$C$6^2,4)</f>
        <v>0</v>
      </c>
      <c r="S62" s="279" t="s">
        <v>59</v>
      </c>
      <c r="T62" s="28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ROUND((V12^2+W12^2)*[1]АРЭС!$F$11/[1]АРЭС!$C$11^2,4)</f>
        <v>0</v>
      </c>
      <c r="J63" s="285" t="s">
        <v>59</v>
      </c>
      <c r="K63" s="286">
        <f>ROUND((V12^2+W12^2)*[1]АРЭС!$I$11/([1]АРЭС!$C$11*100),4)</f>
        <v>0</v>
      </c>
      <c r="L63" s="284">
        <f>ROUND((X12^2+Y12^2)*[1]АРЭС!$F$7/[1]АРЭС!$C$7^2,4)</f>
        <v>0</v>
      </c>
      <c r="M63" s="285" t="s">
        <v>59</v>
      </c>
      <c r="N63" s="286">
        <f>ROUND((X12^2+Y12^2)*[1]АРЭС!$I$7/([1]АРЭС!$C$7*100),4)</f>
        <v>0</v>
      </c>
      <c r="O63" s="284">
        <f>ROUND((Z12^2+AA12^2)*[1]АРЭС!$F$7/[1]АРЭС!$C$7^2,4)</f>
        <v>0</v>
      </c>
      <c r="P63" s="285" t="s">
        <v>59</v>
      </c>
      <c r="Q63" s="286">
        <f>ROUND((Z12^2+AA12^2)*[1]АРЭС!$I$7/([1]АРЭС!$C$7*100),4)</f>
        <v>0</v>
      </c>
      <c r="R63" s="284">
        <f>ROUND((AB12^2+AC12^2)*[1]АРЭС!$F$7/[1]АРЭС!$C$7^2,4)</f>
        <v>0</v>
      </c>
      <c r="S63" s="285" t="s">
        <v>59</v>
      </c>
      <c r="T63" s="28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I62+V8+H6</f>
        <v>4.0000000000000001E-3</v>
      </c>
      <c r="J66" s="299" t="s">
        <v>59</v>
      </c>
      <c r="K66" s="300">
        <f>K62+W8+H7</f>
        <v>0.125</v>
      </c>
      <c r="L66" s="298">
        <f>L62+X8+H6</f>
        <v>4.0000000000000001E-3</v>
      </c>
      <c r="M66" s="299" t="s">
        <v>59</v>
      </c>
      <c r="N66" s="301">
        <f>N62+Y8+H7</f>
        <v>0.125</v>
      </c>
      <c r="O66" s="302">
        <f>O62+Z8+H6</f>
        <v>4.0000000000000001E-3</v>
      </c>
      <c r="P66" s="299" t="s">
        <v>59</v>
      </c>
      <c r="Q66" s="300">
        <f>Q62+AA8+H7</f>
        <v>0.125</v>
      </c>
      <c r="R66" s="298">
        <f>R62+AB8+H6</f>
        <v>4.0000000000000001E-3</v>
      </c>
      <c r="S66" s="299" t="s">
        <v>59</v>
      </c>
      <c r="T66" s="301">
        <f>T62+AC8+H7</f>
        <v>0.125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I63+V12+H10</f>
        <v>4.0000000000000001E-3</v>
      </c>
      <c r="J67" s="287" t="s">
        <v>59</v>
      </c>
      <c r="K67" s="309">
        <f>K63+W12+H11</f>
        <v>0.125</v>
      </c>
      <c r="L67" s="310">
        <f>L63+X12+H10</f>
        <v>4.0000000000000001E-3</v>
      </c>
      <c r="M67" s="287" t="s">
        <v>59</v>
      </c>
      <c r="N67" s="311">
        <f>N63+Y12+H11</f>
        <v>0.125</v>
      </c>
      <c r="O67" s="309">
        <f>O63+Z12+H10</f>
        <v>4.0000000000000001E-3</v>
      </c>
      <c r="P67" s="287" t="s">
        <v>59</v>
      </c>
      <c r="Q67" s="309">
        <f>Q63+AA12+H11</f>
        <v>0.125</v>
      </c>
      <c r="R67" s="310">
        <f>R63+AB12+H10</f>
        <v>4.0000000000000001E-3</v>
      </c>
      <c r="S67" s="287" t="s">
        <v>59</v>
      </c>
      <c r="T67" s="311">
        <f>T63+AC12+H11</f>
        <v>0.125</v>
      </c>
    </row>
    <row r="68" spans="1:20" ht="14.25" customHeight="1">
      <c r="A68" s="211"/>
      <c r="B68" s="303"/>
      <c r="C68" s="304"/>
      <c r="D68" s="305"/>
      <c r="E68" s="306"/>
      <c r="F68" s="312" t="s">
        <v>62</v>
      </c>
      <c r="G68" s="312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7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8.0000000000000002E-3</v>
      </c>
      <c r="J70" s="324" t="s">
        <v>59</v>
      </c>
      <c r="K70" s="325">
        <f>K66+K67</f>
        <v>0.25</v>
      </c>
      <c r="L70" s="323">
        <f>L66+L67</f>
        <v>8.0000000000000002E-3</v>
      </c>
      <c r="M70" s="324" t="s">
        <v>59</v>
      </c>
      <c r="N70" s="325">
        <f>N66+N67</f>
        <v>0.25</v>
      </c>
      <c r="O70" s="323">
        <f>O66+O67</f>
        <v>8.0000000000000002E-3</v>
      </c>
      <c r="P70" s="324" t="s">
        <v>59</v>
      </c>
      <c r="Q70" s="325">
        <f>Q66+Q67</f>
        <v>0.25</v>
      </c>
      <c r="R70" s="323">
        <f>R66+R67</f>
        <v>8.0000000000000002E-3</v>
      </c>
      <c r="S70" s="324" t="s">
        <v>59</v>
      </c>
      <c r="T70" s="325">
        <f>T66+T67</f>
        <v>0.25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4"/>
  <sheetViews>
    <sheetView topLeftCell="A13" zoomScaleNormal="100" workbookViewId="0">
      <selection activeCell="S44" sqref="S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77</v>
      </c>
      <c r="J3" s="9"/>
      <c r="K3" s="10"/>
      <c r="L3" s="8" t="s">
        <v>78</v>
      </c>
      <c r="M3" s="9"/>
      <c r="N3" s="10"/>
      <c r="O3" s="8" t="s">
        <v>79</v>
      </c>
      <c r="P3" s="9"/>
      <c r="Q3" s="10"/>
      <c r="R3" s="8" t="s">
        <v>80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32" t="s">
        <v>21</v>
      </c>
      <c r="H6" s="348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11" t="s">
        <v>25</v>
      </c>
      <c r="H7" s="381">
        <f>[1]АРЭС!$L$10</f>
        <v>0.13119999999999998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 t="s">
        <v>89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96"/>
      <c r="F8" s="97"/>
      <c r="G8" s="98"/>
      <c r="H8" s="99"/>
      <c r="I8" s="373"/>
      <c r="J8" s="61">
        <v>1.8</v>
      </c>
      <c r="K8" s="62">
        <v>0.77800000000000002</v>
      </c>
      <c r="L8" s="63"/>
      <c r="M8" s="64">
        <v>1.5980000000000001</v>
      </c>
      <c r="N8" s="62">
        <v>0.75800000000000001</v>
      </c>
      <c r="O8" s="65"/>
      <c r="P8" s="64">
        <v>1.762</v>
      </c>
      <c r="Q8" s="62">
        <v>0.80500000000000005</v>
      </c>
      <c r="R8" s="65"/>
      <c r="S8" s="66">
        <v>1.861</v>
      </c>
      <c r="T8" s="62">
        <v>0.84099999999999997</v>
      </c>
      <c r="U8" s="39" t="s">
        <v>90</v>
      </c>
      <c r="V8" s="382">
        <f>IF(I8&gt;0,ROUND(I8*$I$57*$K$58*SQRT(3)/1000,3),J8)</f>
        <v>1.8</v>
      </c>
      <c r="W8" s="383">
        <f>IF(K8&gt;0,K8,ROUND(V8*$F$53,3))</f>
        <v>0.77800000000000002</v>
      </c>
      <c r="X8" s="382">
        <f>IF(L8&gt;0,ROUND(L8*$L$57*$N$58*SQRT(3)/1000,3),M8)</f>
        <v>1.5980000000000001</v>
      </c>
      <c r="Y8" s="383">
        <f>IF(N8&gt;0,N8,ROUND(X8*$F$53,3))</f>
        <v>0.75800000000000001</v>
      </c>
      <c r="Z8" s="382">
        <f>IF(O8&gt;0,ROUND(O8*$O$57*$Q$58*SQRT(3)/1000,3),P8)</f>
        <v>1.762</v>
      </c>
      <c r="AA8" s="383">
        <f>IF(Q8&gt;0,Q8,ROUND(Z8*$F$53,3))</f>
        <v>0.80500000000000005</v>
      </c>
      <c r="AB8" s="382">
        <f>IF(R8&gt;0,ROUND(R8*$R$57*$T$58*SQRT(3)/1000,3),S8)</f>
        <v>1.861</v>
      </c>
      <c r="AC8" s="383">
        <f>IF(T8&gt;0,T8,ROUND(AB8*$F$53,3))</f>
        <v>0.84099999999999997</v>
      </c>
    </row>
    <row r="9" spans="1:31" ht="14.25" customHeight="1" thickBot="1">
      <c r="A9" s="11"/>
      <c r="B9" s="11"/>
      <c r="C9" s="69"/>
      <c r="D9" s="70" t="s">
        <v>26</v>
      </c>
      <c r="E9" s="384"/>
      <c r="F9" s="385"/>
      <c r="G9" s="385"/>
      <c r="H9" s="386"/>
      <c r="I9" s="3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50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91</v>
      </c>
      <c r="D10" s="81">
        <v>110</v>
      </c>
      <c r="E10" s="387">
        <v>7</v>
      </c>
      <c r="F10" s="388"/>
      <c r="G10" s="32" t="s">
        <v>21</v>
      </c>
      <c r="H10" s="348">
        <f>[1]АРЭС!$E$11</f>
        <v>2.1000000000000001E-2</v>
      </c>
      <c r="I10" s="34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5"/>
    </row>
    <row r="11" spans="1:31" ht="14.25" customHeight="1">
      <c r="A11" s="11"/>
      <c r="B11" s="11"/>
      <c r="C11" s="41"/>
      <c r="D11" s="42">
        <v>35</v>
      </c>
      <c r="E11" s="43"/>
      <c r="F11" s="44"/>
      <c r="G11" s="111" t="s">
        <v>25</v>
      </c>
      <c r="H11" s="381">
        <f>[1]АРЭС!$L$11</f>
        <v>0.11199999999999999</v>
      </c>
      <c r="I11" s="47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 t="s">
        <v>89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373"/>
      <c r="J12" s="64">
        <v>2.3199999999999998</v>
      </c>
      <c r="K12" s="62">
        <v>0.66600000000000004</v>
      </c>
      <c r="L12" s="63"/>
      <c r="M12" s="64">
        <v>2.21</v>
      </c>
      <c r="N12" s="62">
        <v>0.64600000000000002</v>
      </c>
      <c r="O12" s="65"/>
      <c r="P12" s="64">
        <v>1.85</v>
      </c>
      <c r="Q12" s="62">
        <v>0.64400000000000002</v>
      </c>
      <c r="R12" s="65"/>
      <c r="S12" s="66">
        <v>1.8520000000000001</v>
      </c>
      <c r="T12" s="62">
        <v>0.76500000000000001</v>
      </c>
      <c r="U12" s="39" t="s">
        <v>90</v>
      </c>
      <c r="V12" s="382">
        <f>IF(I12&gt;0,ROUND(I12*$K$57*$K$59*SQRT(3)/1000,3),J12)</f>
        <v>2.3199999999999998</v>
      </c>
      <c r="W12" s="383">
        <f>IF(K12&gt;0,K12,ROUND(V12*$F$54,3))</f>
        <v>0.66600000000000004</v>
      </c>
      <c r="X12" s="382">
        <f>IF(L12&gt;0,ROUND(L12*$N$57*$N$59*SQRT(3)/1000,3),M12)</f>
        <v>2.21</v>
      </c>
      <c r="Y12" s="383">
        <f>IF(N12&gt;0,N12,ROUND(X12*$F$54,3))</f>
        <v>0.64600000000000002</v>
      </c>
      <c r="Z12" s="382">
        <f>IF(O12&gt;0,ROUND(O12*$Q$57*$Q$59*SQRT(3)/1000,3),P12)</f>
        <v>1.85</v>
      </c>
      <c r="AA12" s="383">
        <f>IF(Q12&gt;0,Q12,ROUND(Z12*$F$54,3))</f>
        <v>0.64400000000000002</v>
      </c>
      <c r="AB12" s="382">
        <f>IF(R12&gt;0,ROUND(R12*$T$57*$T$59*SQRT(3)/1000,3),S12)</f>
        <v>1.8520000000000001</v>
      </c>
      <c r="AC12" s="383">
        <f>IF(T12&gt;0,T12,ROUND(AB12*$F$54,3))</f>
        <v>0.76500000000000001</v>
      </c>
    </row>
    <row r="13" spans="1:31" ht="14.25" customHeight="1" thickBot="1">
      <c r="A13" s="11"/>
      <c r="B13" s="11"/>
      <c r="C13" s="69"/>
      <c r="D13" s="70" t="s">
        <v>26</v>
      </c>
      <c r="E13" s="384"/>
      <c r="F13" s="385"/>
      <c r="G13" s="385"/>
      <c r="H13" s="386"/>
      <c r="I13" s="374"/>
      <c r="J13" s="463"/>
      <c r="K13" s="464"/>
      <c r="L13" s="465"/>
      <c r="M13" s="463"/>
      <c r="N13" s="466"/>
      <c r="O13" s="467"/>
      <c r="P13" s="463"/>
      <c r="Q13" s="464"/>
      <c r="R13" s="467"/>
      <c r="S13" s="466"/>
      <c r="T13" s="463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468"/>
      <c r="K14" s="469"/>
      <c r="L14" s="470"/>
      <c r="M14" s="468"/>
      <c r="N14" s="471"/>
      <c r="O14" s="472"/>
      <c r="P14" s="468"/>
      <c r="Q14" s="469"/>
      <c r="R14" s="472"/>
      <c r="S14" s="471"/>
      <c r="T14" s="468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198"/>
      <c r="K15" s="237"/>
      <c r="L15" s="197"/>
      <c r="M15" s="198"/>
      <c r="N15" s="199"/>
      <c r="O15" s="375"/>
      <c r="P15" s="198"/>
      <c r="Q15" s="237"/>
      <c r="R15" s="375"/>
      <c r="S15" s="199"/>
      <c r="T15" s="198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17"/>
      <c r="K16" s="473"/>
      <c r="L16" s="416"/>
      <c r="M16" s="207"/>
      <c r="N16" s="210"/>
      <c r="O16" s="376"/>
      <c r="P16" s="417"/>
      <c r="Q16" s="473"/>
      <c r="R16" s="376"/>
      <c r="S16" s="474"/>
      <c r="T16" s="417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75"/>
      <c r="K17" s="476"/>
      <c r="L17" s="477"/>
      <c r="M17" s="475"/>
      <c r="N17" s="478"/>
      <c r="O17" s="377"/>
      <c r="P17" s="475"/>
      <c r="Q17" s="476"/>
      <c r="R17" s="377"/>
      <c r="S17" s="478"/>
      <c r="T17" s="475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215"/>
      <c r="K18" s="218"/>
      <c r="L18" s="479"/>
      <c r="M18" s="215"/>
      <c r="N18" s="219"/>
      <c r="O18" s="214"/>
      <c r="P18" s="215"/>
      <c r="Q18" s="218"/>
      <c r="R18" s="214"/>
      <c r="S18" s="219"/>
      <c r="T18" s="21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198"/>
      <c r="K19" s="237"/>
      <c r="L19" s="197"/>
      <c r="M19" s="198"/>
      <c r="N19" s="199"/>
      <c r="O19" s="375"/>
      <c r="P19" s="198"/>
      <c r="Q19" s="237"/>
      <c r="R19" s="375"/>
      <c r="S19" s="199"/>
      <c r="T19" s="198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17"/>
      <c r="K20" s="473"/>
      <c r="L20" s="416"/>
      <c r="M20" s="417"/>
      <c r="N20" s="474"/>
      <c r="O20" s="376"/>
      <c r="P20" s="417"/>
      <c r="Q20" s="473"/>
      <c r="R20" s="376"/>
      <c r="S20" s="474"/>
      <c r="T20" s="417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75"/>
      <c r="K21" s="476"/>
      <c r="L21" s="477"/>
      <c r="M21" s="475"/>
      <c r="N21" s="478"/>
      <c r="O21" s="377"/>
      <c r="P21" s="475"/>
      <c r="Q21" s="476"/>
      <c r="R21" s="377"/>
      <c r="S21" s="478"/>
      <c r="T21" s="475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215"/>
      <c r="K22" s="218"/>
      <c r="L22" s="479"/>
      <c r="M22" s="215"/>
      <c r="N22" s="219"/>
      <c r="O22" s="214"/>
      <c r="P22" s="215"/>
      <c r="Q22" s="218"/>
      <c r="R22" s="214"/>
      <c r="S22" s="219"/>
      <c r="T22" s="21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225"/>
      <c r="K23" s="228"/>
      <c r="L23" s="480"/>
      <c r="M23" s="225"/>
      <c r="N23" s="403"/>
      <c r="O23" s="378"/>
      <c r="P23" s="225"/>
      <c r="Q23" s="228"/>
      <c r="R23" s="378"/>
      <c r="S23" s="403"/>
      <c r="T23" s="22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422">
        <f>J8+J12</f>
        <v>4.12</v>
      </c>
      <c r="K24" s="422">
        <f>K8+K12</f>
        <v>1.444</v>
      </c>
      <c r="L24" s="361"/>
      <c r="M24" s="172">
        <f>M8+M12</f>
        <v>3.8079999999999998</v>
      </c>
      <c r="N24" s="172">
        <f>N8+N12</f>
        <v>1.4039999999999999</v>
      </c>
      <c r="O24" s="171"/>
      <c r="P24" s="172">
        <f>P8+P12</f>
        <v>3.6120000000000001</v>
      </c>
      <c r="Q24" s="172">
        <f>Q8+Q12</f>
        <v>1.4490000000000001</v>
      </c>
      <c r="R24" s="171"/>
      <c r="S24" s="173">
        <f>S8+S12</f>
        <v>3.7130000000000001</v>
      </c>
      <c r="T24" s="172">
        <f>T8+T12</f>
        <v>1.6059999999999999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92</v>
      </c>
      <c r="D27" s="178"/>
      <c r="E27" s="402"/>
      <c r="F27" s="225"/>
      <c r="G27" s="225"/>
      <c r="H27" s="403"/>
      <c r="I27" s="182"/>
      <c r="J27" s="183"/>
      <c r="K27" s="184"/>
      <c r="L27" s="185"/>
      <c r="M27" s="183"/>
      <c r="N27" s="186"/>
      <c r="O27" s="182"/>
      <c r="P27" s="183"/>
      <c r="Q27" s="184"/>
      <c r="R27" s="182"/>
      <c r="S27" s="346"/>
      <c r="T27" s="347"/>
    </row>
    <row r="28" spans="1:20" ht="14.25" customHeight="1">
      <c r="A28" s="11"/>
      <c r="B28" s="11"/>
      <c r="C28" s="187" t="s">
        <v>93</v>
      </c>
      <c r="D28" s="188"/>
      <c r="E28" s="197"/>
      <c r="F28" s="198"/>
      <c r="G28" s="198"/>
      <c r="H28" s="199"/>
      <c r="I28" s="47"/>
      <c r="J28" s="332"/>
      <c r="K28" s="192"/>
      <c r="L28" s="333"/>
      <c r="M28" s="332"/>
      <c r="N28" s="334"/>
      <c r="O28" s="90"/>
      <c r="P28" s="332"/>
      <c r="Q28" s="192"/>
      <c r="R28" s="90"/>
      <c r="S28" s="334"/>
      <c r="T28" s="192"/>
    </row>
    <row r="29" spans="1:20" ht="14.25" customHeight="1">
      <c r="A29" s="11"/>
      <c r="B29" s="11"/>
      <c r="C29" s="187" t="s">
        <v>94</v>
      </c>
      <c r="D29" s="188"/>
      <c r="E29" s="189">
        <v>49.1</v>
      </c>
      <c r="F29" s="190">
        <v>15</v>
      </c>
      <c r="G29" s="190"/>
      <c r="H29" s="191"/>
      <c r="I29" s="47"/>
      <c r="J29" s="51">
        <v>0</v>
      </c>
      <c r="K29" s="53"/>
      <c r="L29" s="50"/>
      <c r="M29" s="51">
        <v>0</v>
      </c>
      <c r="N29" s="52"/>
      <c r="O29" s="47"/>
      <c r="P29" s="51">
        <v>0</v>
      </c>
      <c r="Q29" s="53"/>
      <c r="R29" s="47"/>
      <c r="S29" s="52">
        <v>0</v>
      </c>
      <c r="T29" s="192"/>
    </row>
    <row r="30" spans="1:20" ht="14.25" customHeight="1">
      <c r="A30" s="11"/>
      <c r="B30" s="11"/>
      <c r="C30" s="187" t="s">
        <v>95</v>
      </c>
      <c r="D30" s="188"/>
      <c r="E30" s="189">
        <v>49.1</v>
      </c>
      <c r="F30" s="190">
        <v>15</v>
      </c>
      <c r="G30" s="190"/>
      <c r="H30" s="191"/>
      <c r="I30" s="47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192"/>
    </row>
    <row r="31" spans="1:20" ht="14.25" customHeight="1">
      <c r="A31" s="11"/>
      <c r="B31" s="11"/>
      <c r="C31" s="187" t="s">
        <v>96</v>
      </c>
      <c r="D31" s="188"/>
      <c r="E31" s="189">
        <v>49.1</v>
      </c>
      <c r="F31" s="190">
        <v>15</v>
      </c>
      <c r="G31" s="190"/>
      <c r="H31" s="191"/>
      <c r="I31" s="47"/>
      <c r="J31" s="91">
        <v>0.20799999999999999</v>
      </c>
      <c r="K31" s="92"/>
      <c r="L31" s="93"/>
      <c r="M31" s="91">
        <v>0.186</v>
      </c>
      <c r="N31" s="94"/>
      <c r="O31" s="95"/>
      <c r="P31" s="91">
        <v>0.187</v>
      </c>
      <c r="Q31" s="92"/>
      <c r="R31" s="95"/>
      <c r="S31" s="94">
        <v>0.17100000000000001</v>
      </c>
      <c r="T31" s="192"/>
    </row>
    <row r="32" spans="1:20" ht="14.25" customHeight="1">
      <c r="A32" s="11"/>
      <c r="B32" s="11"/>
      <c r="C32" s="187" t="s">
        <v>97</v>
      </c>
      <c r="D32" s="188"/>
      <c r="E32" s="189"/>
      <c r="F32" s="190"/>
      <c r="G32" s="190"/>
      <c r="H32" s="191"/>
      <c r="I32" s="47"/>
      <c r="J32" s="91">
        <v>0.127</v>
      </c>
      <c r="K32" s="92"/>
      <c r="L32" s="93"/>
      <c r="M32" s="93">
        <v>0.127</v>
      </c>
      <c r="N32" s="94"/>
      <c r="O32" s="95"/>
      <c r="P32" s="91">
        <v>0.127</v>
      </c>
      <c r="Q32" s="92"/>
      <c r="R32" s="95"/>
      <c r="S32" s="95">
        <v>0.127</v>
      </c>
      <c r="T32" s="192"/>
    </row>
    <row r="33" spans="1:20" ht="14.25" customHeight="1">
      <c r="A33" s="11"/>
      <c r="B33" s="11"/>
      <c r="C33" s="187" t="s">
        <v>98</v>
      </c>
      <c r="D33" s="188"/>
      <c r="E33" s="189"/>
      <c r="F33" s="190"/>
      <c r="G33" s="190"/>
      <c r="H33" s="191"/>
      <c r="I33" s="47"/>
      <c r="J33" s="51">
        <v>5.2999999999999999E-2</v>
      </c>
      <c r="K33" s="53"/>
      <c r="L33" s="50"/>
      <c r="M33" s="51">
        <v>5.2999999999999999E-2</v>
      </c>
      <c r="N33" s="52"/>
      <c r="O33" s="47"/>
      <c r="P33" s="51">
        <v>3.5999999999999997E-2</v>
      </c>
      <c r="Q33" s="53"/>
      <c r="R33" s="47"/>
      <c r="S33" s="52">
        <v>2.4E-2</v>
      </c>
      <c r="T33" s="192"/>
    </row>
    <row r="34" spans="1:20" ht="14.25" customHeight="1">
      <c r="A34" s="11"/>
      <c r="B34" s="11"/>
      <c r="C34" s="187" t="s">
        <v>99</v>
      </c>
      <c r="D34" s="188"/>
      <c r="E34" s="189">
        <v>49.1</v>
      </c>
      <c r="F34" s="190">
        <v>15</v>
      </c>
      <c r="G34" s="190"/>
      <c r="H34" s="191"/>
      <c r="I34" s="47"/>
      <c r="J34" s="91">
        <v>0.434</v>
      </c>
      <c r="K34" s="92"/>
      <c r="L34" s="93"/>
      <c r="M34" s="91">
        <v>0.41499999999999998</v>
      </c>
      <c r="N34" s="94"/>
      <c r="O34" s="95"/>
      <c r="P34" s="91">
        <v>0.45800000000000002</v>
      </c>
      <c r="Q34" s="92"/>
      <c r="R34" s="95"/>
      <c r="S34" s="94">
        <v>0.40200000000000002</v>
      </c>
      <c r="T34" s="192"/>
    </row>
    <row r="35" spans="1:20" ht="14.25" customHeight="1">
      <c r="A35" s="11"/>
      <c r="B35" s="11"/>
      <c r="C35" s="187" t="s">
        <v>100</v>
      </c>
      <c r="D35" s="188"/>
      <c r="E35" s="189"/>
      <c r="F35" s="190"/>
      <c r="G35" s="190"/>
      <c r="H35" s="191"/>
      <c r="I35" s="47"/>
      <c r="J35" s="51">
        <v>1.3280000000000001</v>
      </c>
      <c r="K35" s="53"/>
      <c r="L35" s="50"/>
      <c r="M35" s="51">
        <v>1.321</v>
      </c>
      <c r="N35" s="52"/>
      <c r="O35" s="47"/>
      <c r="P35" s="51">
        <v>1.2330000000000001</v>
      </c>
      <c r="Q35" s="53"/>
      <c r="R35" s="47"/>
      <c r="S35" s="52">
        <v>1.3220000000000001</v>
      </c>
      <c r="T35" s="53"/>
    </row>
    <row r="36" spans="1:20" ht="14.25" customHeight="1">
      <c r="A36" s="11"/>
      <c r="B36" s="11"/>
      <c r="C36" s="187" t="s">
        <v>101</v>
      </c>
      <c r="D36" s="410"/>
      <c r="E36" s="189">
        <v>49.1</v>
      </c>
      <c r="F36" s="190">
        <v>15</v>
      </c>
      <c r="G36" s="190"/>
      <c r="H36" s="191"/>
      <c r="I36" s="47"/>
      <c r="J36" s="51">
        <v>2E-3</v>
      </c>
      <c r="K36" s="53"/>
      <c r="L36" s="50"/>
      <c r="M36" s="51">
        <v>2E-3</v>
      </c>
      <c r="N36" s="52"/>
      <c r="O36" s="47"/>
      <c r="P36" s="51">
        <v>2E-3</v>
      </c>
      <c r="Q36" s="53"/>
      <c r="R36" s="47"/>
      <c r="S36" s="51">
        <v>2E-3</v>
      </c>
      <c r="T36" s="53"/>
    </row>
    <row r="37" spans="1:20" ht="14.25" customHeight="1">
      <c r="A37" s="11"/>
      <c r="B37" s="11"/>
      <c r="C37" s="187" t="s">
        <v>102</v>
      </c>
      <c r="D37" s="188"/>
      <c r="E37" s="189">
        <v>49.1</v>
      </c>
      <c r="F37" s="190">
        <v>15</v>
      </c>
      <c r="G37" s="190"/>
      <c r="H37" s="191"/>
      <c r="I37" s="47"/>
      <c r="J37" s="51">
        <v>0.48</v>
      </c>
      <c r="K37" s="53"/>
      <c r="L37" s="50"/>
      <c r="M37" s="51">
        <v>0.45600000000000002</v>
      </c>
      <c r="N37" s="52"/>
      <c r="O37" s="47"/>
      <c r="P37" s="51">
        <v>0.46700000000000003</v>
      </c>
      <c r="Q37" s="53"/>
      <c r="R37" s="47"/>
      <c r="S37" s="52">
        <v>0.252</v>
      </c>
      <c r="T37" s="53"/>
    </row>
    <row r="38" spans="1:20" ht="14.25" customHeight="1">
      <c r="A38" s="11"/>
      <c r="B38" s="11"/>
      <c r="C38" s="187" t="s">
        <v>103</v>
      </c>
      <c r="D38" s="188"/>
      <c r="E38" s="189"/>
      <c r="F38" s="190"/>
      <c r="G38" s="190"/>
      <c r="H38" s="191"/>
      <c r="I38" s="47"/>
      <c r="J38" s="51">
        <v>0.90800000000000003</v>
      </c>
      <c r="K38" s="53"/>
      <c r="L38" s="50"/>
      <c r="M38" s="51">
        <v>0.82899999999999996</v>
      </c>
      <c r="N38" s="52"/>
      <c r="O38" s="47"/>
      <c r="P38" s="51">
        <v>0.82699999999999996</v>
      </c>
      <c r="Q38" s="53"/>
      <c r="R38" s="47"/>
      <c r="S38" s="52">
        <v>0.81499999999999995</v>
      </c>
      <c r="T38" s="53"/>
    </row>
    <row r="39" spans="1:20" ht="14.25" customHeight="1">
      <c r="A39" s="11"/>
      <c r="B39" s="11"/>
      <c r="C39" s="187" t="s">
        <v>104</v>
      </c>
      <c r="D39" s="410"/>
      <c r="E39" s="189">
        <v>49.1</v>
      </c>
      <c r="F39" s="190">
        <v>15</v>
      </c>
      <c r="G39" s="190"/>
      <c r="H39" s="191"/>
      <c r="I39" s="47"/>
      <c r="J39" s="51">
        <v>6.2E-2</v>
      </c>
      <c r="K39" s="53"/>
      <c r="L39" s="50"/>
      <c r="M39" s="51">
        <v>6.0999999999999999E-2</v>
      </c>
      <c r="N39" s="52"/>
      <c r="O39" s="47"/>
      <c r="P39" s="51">
        <v>6.2E-2</v>
      </c>
      <c r="Q39" s="53"/>
      <c r="R39" s="47"/>
      <c r="S39" s="52">
        <v>6.3E-2</v>
      </c>
      <c r="T39" s="53"/>
    </row>
    <row r="40" spans="1:20" ht="14.25" customHeight="1">
      <c r="A40" s="11"/>
      <c r="B40" s="11"/>
      <c r="C40" s="187" t="s">
        <v>105</v>
      </c>
      <c r="D40" s="188"/>
      <c r="E40" s="50"/>
      <c r="F40" s="190"/>
      <c r="G40" s="190"/>
      <c r="H40" s="191"/>
      <c r="I40" s="47"/>
      <c r="J40" s="51">
        <v>0.28000000000000003</v>
      </c>
      <c r="K40" s="53"/>
      <c r="L40" s="50"/>
      <c r="M40" s="51">
        <v>0.25900000000000001</v>
      </c>
      <c r="N40" s="52"/>
      <c r="O40" s="47"/>
      <c r="P40" s="51">
        <v>0.26600000000000001</v>
      </c>
      <c r="Q40" s="53"/>
      <c r="R40" s="47"/>
      <c r="S40" s="52">
        <v>0.27400000000000002</v>
      </c>
      <c r="T40" s="53"/>
    </row>
    <row r="41" spans="1:20" ht="14.25" customHeight="1">
      <c r="A41" s="11"/>
      <c r="B41" s="11"/>
      <c r="C41" s="412" t="s">
        <v>106</v>
      </c>
      <c r="D41" s="413"/>
      <c r="E41" s="189">
        <v>49.1</v>
      </c>
      <c r="F41" s="190">
        <v>15</v>
      </c>
      <c r="G41" s="190"/>
      <c r="H41" s="191"/>
      <c r="I41" s="47"/>
      <c r="J41" s="51">
        <v>0</v>
      </c>
      <c r="K41" s="53"/>
      <c r="L41" s="50"/>
      <c r="M41" s="51">
        <v>0</v>
      </c>
      <c r="N41" s="52"/>
      <c r="O41" s="47"/>
      <c r="P41" s="51">
        <v>0</v>
      </c>
      <c r="Q41" s="53"/>
      <c r="R41" s="47"/>
      <c r="S41" s="52">
        <v>0</v>
      </c>
      <c r="T41" s="53"/>
    </row>
    <row r="42" spans="1:20" ht="14.25" customHeight="1">
      <c r="A42" s="11"/>
      <c r="B42" s="11"/>
      <c r="C42" s="187" t="s">
        <v>107</v>
      </c>
      <c r="D42" s="188"/>
      <c r="E42" s="189"/>
      <c r="F42" s="190"/>
      <c r="G42" s="190"/>
      <c r="H42" s="191"/>
      <c r="I42" s="47"/>
      <c r="J42" s="51">
        <v>0.372</v>
      </c>
      <c r="K42" s="53"/>
      <c r="L42" s="50"/>
      <c r="M42" s="51">
        <v>0.35199999999999998</v>
      </c>
      <c r="N42" s="52"/>
      <c r="O42" s="47"/>
      <c r="P42" s="51">
        <v>0.33500000000000002</v>
      </c>
      <c r="Q42" s="53"/>
      <c r="R42" s="47"/>
      <c r="S42" s="52">
        <v>0.3</v>
      </c>
      <c r="T42" s="53"/>
    </row>
    <row r="43" spans="1:20" ht="14.25" customHeight="1">
      <c r="A43" s="11"/>
      <c r="B43" s="11"/>
      <c r="C43" s="187" t="s">
        <v>108</v>
      </c>
      <c r="D43" s="188"/>
      <c r="E43" s="189">
        <v>49.1</v>
      </c>
      <c r="F43" s="190">
        <v>15</v>
      </c>
      <c r="G43" s="190"/>
      <c r="H43" s="191"/>
      <c r="I43" s="47"/>
      <c r="J43" s="51">
        <v>0.161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0</v>
      </c>
      <c r="T43" s="53"/>
    </row>
    <row r="44" spans="1:20" ht="14.25" customHeight="1">
      <c r="A44" s="11"/>
      <c r="B44" s="11"/>
      <c r="C44" s="187" t="s">
        <v>109</v>
      </c>
      <c r="D44" s="188"/>
      <c r="E44" s="189">
        <v>49.1</v>
      </c>
      <c r="F44" s="190">
        <v>15</v>
      </c>
      <c r="G44" s="190"/>
      <c r="H44" s="191"/>
      <c r="I44" s="47"/>
      <c r="J44" s="51">
        <v>0.19600000000000001</v>
      </c>
      <c r="K44" s="53"/>
      <c r="L44" s="50"/>
      <c r="M44" s="51">
        <v>0.17399999999999999</v>
      </c>
      <c r="N44" s="52"/>
      <c r="O44" s="47"/>
      <c r="P44" s="51">
        <v>0.17499999999999999</v>
      </c>
      <c r="Q44" s="53"/>
      <c r="R44" s="47"/>
      <c r="S44" s="52">
        <v>0.159</v>
      </c>
      <c r="T44" s="53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412"/>
      <c r="D46" s="413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87"/>
      <c r="D47" s="188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414"/>
      <c r="D48" s="415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87"/>
      <c r="D49" s="188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87"/>
      <c r="D50" s="188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87"/>
      <c r="D51" s="188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416"/>
      <c r="F52" s="417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236"/>
      <c r="D53" s="418"/>
      <c r="E53" s="214" t="s">
        <v>50</v>
      </c>
      <c r="F53" s="419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420"/>
      <c r="D54" s="421"/>
      <c r="E54" s="171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42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110</v>
      </c>
      <c r="K57" s="245"/>
      <c r="L57" s="423"/>
      <c r="M57" s="242" t="s">
        <v>110</v>
      </c>
      <c r="N57" s="424"/>
      <c r="O57" s="246"/>
      <c r="P57" s="242" t="s">
        <v>110</v>
      </c>
      <c r="Q57" s="245"/>
      <c r="R57" s="246"/>
      <c r="S57" s="242" t="s">
        <v>110</v>
      </c>
      <c r="T57" s="243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/>
      <c r="K58" s="255"/>
      <c r="L58" s="253"/>
      <c r="M58" s="254"/>
      <c r="N58" s="255"/>
      <c r="O58" s="253"/>
      <c r="P58" s="254"/>
      <c r="Q58" s="255"/>
      <c r="R58" s="253"/>
      <c r="S58" s="25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54"/>
      <c r="K59" s="264"/>
      <c r="L59" s="262"/>
      <c r="M59" s="254"/>
      <c r="N59" s="264"/>
      <c r="O59" s="262"/>
      <c r="P59" s="254"/>
      <c r="Q59" s="264"/>
      <c r="R59" s="262"/>
      <c r="S59" s="254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ROUND((V8^2+W8^2)*[1]АРЭС!$F$10/[1]АРЭС!$C$10^2,4)</f>
        <v>8.9999999999999998E-4</v>
      </c>
      <c r="J62" s="279" t="s">
        <v>59</v>
      </c>
      <c r="K62" s="280">
        <f>ROUND((V8^2+W8^2)*[1]АРЭС!$I$10/([1]АРЭС!$C$10*100),4)</f>
        <v>2.7E-2</v>
      </c>
      <c r="L62" s="278">
        <f>ROUND((X8^2+Y8^2)*[1]АРЭС!$F$10/[1]АРЭС!$C$10^2,4)</f>
        <v>8.0000000000000004E-4</v>
      </c>
      <c r="M62" s="279" t="s">
        <v>59</v>
      </c>
      <c r="N62" s="280">
        <f>ROUND((X8^2+Y8^2)*[1]АРЭС!$I$10/([1]АРЭС!$C$10*100),4)</f>
        <v>2.1899999999999999E-2</v>
      </c>
      <c r="O62" s="278">
        <f>ROUND((Z8^2+AA8^2)*[1]АРЭС!$F$10/[1]АРЭС!$C$10^2,4)</f>
        <v>8.9999999999999998E-4</v>
      </c>
      <c r="P62" s="279" t="s">
        <v>59</v>
      </c>
      <c r="Q62" s="280">
        <f>ROUND((Z8^2+AA8^2)*[1]АРЭС!$I$10/([1]АРЭС!$C$10*100),4)</f>
        <v>2.63E-2</v>
      </c>
      <c r="R62" s="278">
        <f>ROUND((AB8^2+AC8^2)*[1]АРЭС!$F$10/[1]АРЭС!$C$10^2,4)</f>
        <v>1E-3</v>
      </c>
      <c r="S62" s="279" t="s">
        <v>59</v>
      </c>
      <c r="T62" s="280">
        <f>ROUND((AB8^2+AC8^2)*[1]АРЭС!$I$10/([1]АРЭС!$C$10*100),4)</f>
        <v>2.92E-2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ROUND((V12^2+W12^2)*[1]АРЭС!$F$11/[1]АРЭС!$C$11^2,4)</f>
        <v>1.1999999999999999E-3</v>
      </c>
      <c r="J63" s="285" t="s">
        <v>59</v>
      </c>
      <c r="K63" s="286">
        <f>ROUND((V12^2+W12^2)*[1]АРЭС!$I$11/([1]АРЭС!$C$11*100),4)</f>
        <v>3.8600000000000002E-2</v>
      </c>
      <c r="L63" s="284">
        <f>ROUND((X12^2+Y12^2)*[1]АРЭС!$F$11/[1]АРЭС!$C$11^2,4)</f>
        <v>1.1000000000000001E-3</v>
      </c>
      <c r="M63" s="285" t="s">
        <v>59</v>
      </c>
      <c r="N63" s="286">
        <f>ROUND((X12^2+Y12^2)*[1]АРЭС!$I$11/([1]АРЭС!$C$11*100),4)</f>
        <v>3.5099999999999999E-2</v>
      </c>
      <c r="O63" s="284">
        <f>ROUND((Z12^2+AA12^2)*[1]АРЭС!$F$11/[1]АРЭС!$C$11^2,4)</f>
        <v>8.0000000000000004E-4</v>
      </c>
      <c r="P63" s="285" t="s">
        <v>59</v>
      </c>
      <c r="Q63" s="286">
        <f>ROUND((Z12^2+AA12^2)*[1]АРЭС!$I$11/([1]АРЭС!$C$11*100),4)</f>
        <v>2.5399999999999999E-2</v>
      </c>
      <c r="R63" s="284">
        <f>ROUND((AB12^2+AC12^2)*[1]АРЭС!$F$11/[1]АРЭС!$C$11^2,4)</f>
        <v>8.0000000000000004E-4</v>
      </c>
      <c r="S63" s="285" t="s">
        <v>59</v>
      </c>
      <c r="T63" s="286">
        <f>ROUND((AB12^2+AC12^2)*[1]АРЭС!$I$11/([1]АРЭС!$C$11*100),4)</f>
        <v>2.6599999999999999E-2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1.8298999999999999</v>
      </c>
      <c r="J66" s="299" t="s">
        <v>59</v>
      </c>
      <c r="K66" s="300">
        <f>K62+W8+W7+H7</f>
        <v>0.93620000000000003</v>
      </c>
      <c r="L66" s="298">
        <f>L62+X8+X7+H6</f>
        <v>1.6277999999999999</v>
      </c>
      <c r="M66" s="299" t="s">
        <v>59</v>
      </c>
      <c r="N66" s="301">
        <f>N62+Y8+Y7+H7</f>
        <v>0.91110000000000002</v>
      </c>
      <c r="O66" s="302">
        <f>O62+Z8+Z7+H6</f>
        <v>1.7918999999999998</v>
      </c>
      <c r="P66" s="299" t="s">
        <v>59</v>
      </c>
      <c r="Q66" s="300">
        <f>Q62+AA8+AA7+H7</f>
        <v>0.96250000000000002</v>
      </c>
      <c r="R66" s="298">
        <f>R62+AB8+AB7+H6</f>
        <v>1.8909999999999998</v>
      </c>
      <c r="S66" s="299" t="s">
        <v>59</v>
      </c>
      <c r="T66" s="301">
        <f>T62+AC8+AC7+H7</f>
        <v>1.0013999999999998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2.3421999999999996</v>
      </c>
      <c r="J67" s="287" t="s">
        <v>59</v>
      </c>
      <c r="K67" s="309">
        <f>K63+W12+W11+H11</f>
        <v>0.81659999999999999</v>
      </c>
      <c r="L67" s="310">
        <f>L63+X12+X11+H10</f>
        <v>2.2321</v>
      </c>
      <c r="M67" s="287" t="s">
        <v>59</v>
      </c>
      <c r="N67" s="311">
        <f>N63+Y12+Y11+H11</f>
        <v>0.79310000000000003</v>
      </c>
      <c r="O67" s="309">
        <f>O63+Z12+Z11+H10</f>
        <v>1.8717999999999999</v>
      </c>
      <c r="P67" s="287" t="s">
        <v>59</v>
      </c>
      <c r="Q67" s="309">
        <f>Q63+AA12+AA11+H11</f>
        <v>0.78139999999999998</v>
      </c>
      <c r="R67" s="310">
        <f>R63+AB12+AB11+H10</f>
        <v>1.8737999999999999</v>
      </c>
      <c r="S67" s="287" t="s">
        <v>59</v>
      </c>
      <c r="T67" s="311">
        <f>T63+AC12+AC11+H11</f>
        <v>0.90359999999999996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4.1720999999999995</v>
      </c>
      <c r="J70" s="324" t="s">
        <v>59</v>
      </c>
      <c r="K70" s="325">
        <f>K66+K67</f>
        <v>1.7528000000000001</v>
      </c>
      <c r="L70" s="323">
        <f>L66+L67</f>
        <v>3.8598999999999997</v>
      </c>
      <c r="M70" s="324" t="s">
        <v>59</v>
      </c>
      <c r="N70" s="325">
        <f>N66+N67</f>
        <v>1.7042000000000002</v>
      </c>
      <c r="O70" s="323">
        <f>O66+O67</f>
        <v>3.6636999999999995</v>
      </c>
      <c r="P70" s="324" t="s">
        <v>59</v>
      </c>
      <c r="Q70" s="325">
        <f>Q66+Q67</f>
        <v>1.7439</v>
      </c>
      <c r="R70" s="323">
        <f>R66+R67</f>
        <v>3.7647999999999997</v>
      </c>
      <c r="S70" s="324" t="s">
        <v>59</v>
      </c>
      <c r="T70" s="325">
        <f>T66+T67</f>
        <v>1.9049999999999998</v>
      </c>
    </row>
    <row r="71" spans="1:20" ht="14.25" customHeight="1" thickBot="1">
      <c r="A71" s="11"/>
      <c r="B71" s="126" t="s">
        <v>65</v>
      </c>
      <c r="C71" s="425"/>
      <c r="D71" s="426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s="427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4"/>
  <sheetViews>
    <sheetView topLeftCell="A13" zoomScaleNormal="100" workbookViewId="0">
      <selection activeCell="S44" sqref="S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81</v>
      </c>
      <c r="J3" s="9"/>
      <c r="K3" s="10"/>
      <c r="L3" s="8" t="s">
        <v>82</v>
      </c>
      <c r="M3" s="9"/>
      <c r="N3" s="10"/>
      <c r="O3" s="8" t="s">
        <v>83</v>
      </c>
      <c r="P3" s="9"/>
      <c r="Q3" s="10"/>
      <c r="R3" s="8" t="s">
        <v>84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32" t="s">
        <v>21</v>
      </c>
      <c r="H6" s="348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11" t="s">
        <v>25</v>
      </c>
      <c r="H7" s="381">
        <f>[1]АРЭС!$L$10</f>
        <v>0.13119999999999998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 t="s">
        <v>89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96"/>
      <c r="F8" s="97"/>
      <c r="G8" s="98"/>
      <c r="H8" s="99"/>
      <c r="I8" s="373"/>
      <c r="J8" s="61">
        <v>2.4860000000000002</v>
      </c>
      <c r="K8" s="62">
        <v>0.82299999999999995</v>
      </c>
      <c r="L8" s="63"/>
      <c r="M8" s="64">
        <v>2.4049999999999998</v>
      </c>
      <c r="N8" s="62">
        <v>0.71799999999999997</v>
      </c>
      <c r="O8" s="65"/>
      <c r="P8" s="64">
        <v>2.4950000000000001</v>
      </c>
      <c r="Q8" s="62">
        <v>0.69099999999999995</v>
      </c>
      <c r="R8" s="65"/>
      <c r="S8" s="66">
        <v>2.4500000000000002</v>
      </c>
      <c r="T8" s="62">
        <v>0.78100000000000003</v>
      </c>
      <c r="U8" s="39" t="s">
        <v>90</v>
      </c>
      <c r="V8" s="382">
        <f>IF(I8&gt;0,ROUND(I8*$I$57*$K$58*SQRT(3)/1000,3),J8)</f>
        <v>2.4860000000000002</v>
      </c>
      <c r="W8" s="383">
        <f>IF(K8&gt;0,K8,ROUND(V8*$F$53,3))</f>
        <v>0.82299999999999995</v>
      </c>
      <c r="X8" s="382">
        <f>IF(L8&gt;0,ROUND(L8*$L$57*$N$58*SQRT(3)/1000,3),M8)</f>
        <v>2.4049999999999998</v>
      </c>
      <c r="Y8" s="383">
        <f>IF(N8&gt;0,N8,ROUND(X8*$F$53,3))</f>
        <v>0.71799999999999997</v>
      </c>
      <c r="Z8" s="382">
        <f>IF(O8&gt;0,ROUND(O8*$O$57*$Q$58*SQRT(3)/1000,3),P8)</f>
        <v>2.4950000000000001</v>
      </c>
      <c r="AA8" s="383">
        <f>IF(Q8&gt;0,Q8,ROUND(Z8*$F$53,3))</f>
        <v>0.69099999999999995</v>
      </c>
      <c r="AB8" s="382">
        <f>IF(R8&gt;0,ROUND(R8*$R$57*$T$58*SQRT(3)/1000,3),S8)</f>
        <v>2.4500000000000002</v>
      </c>
      <c r="AC8" s="383">
        <f>IF(T8&gt;0,T8,ROUND(AB8*$F$53,3))</f>
        <v>0.78100000000000003</v>
      </c>
    </row>
    <row r="9" spans="1:31" ht="14.25" customHeight="1" thickBot="1">
      <c r="A9" s="11"/>
      <c r="B9" s="11"/>
      <c r="C9" s="69"/>
      <c r="D9" s="70" t="s">
        <v>26</v>
      </c>
      <c r="E9" s="384"/>
      <c r="F9" s="385"/>
      <c r="G9" s="385"/>
      <c r="H9" s="386"/>
      <c r="I9" s="3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50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91</v>
      </c>
      <c r="D10" s="81">
        <v>110</v>
      </c>
      <c r="E10" s="387">
        <v>7</v>
      </c>
      <c r="F10" s="388"/>
      <c r="G10" s="32" t="s">
        <v>21</v>
      </c>
      <c r="H10" s="348">
        <f>[1]АРЭС!$E$11</f>
        <v>2.1000000000000001E-2</v>
      </c>
      <c r="I10" s="34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5"/>
    </row>
    <row r="11" spans="1:31" ht="14.25" customHeight="1">
      <c r="A11" s="11"/>
      <c r="B11" s="11"/>
      <c r="C11" s="41"/>
      <c r="D11" s="42">
        <v>35</v>
      </c>
      <c r="E11" s="43"/>
      <c r="F11" s="44"/>
      <c r="G11" s="111" t="s">
        <v>25</v>
      </c>
      <c r="H11" s="381">
        <f>[1]АРЭС!$L$11</f>
        <v>0.11199999999999999</v>
      </c>
      <c r="I11" s="47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 t="s">
        <v>89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373"/>
      <c r="J12" s="64">
        <v>1.8560000000000001</v>
      </c>
      <c r="K12" s="62">
        <v>0.68600000000000005</v>
      </c>
      <c r="L12" s="63"/>
      <c r="M12" s="64">
        <v>1.8680000000000001</v>
      </c>
      <c r="N12" s="62">
        <v>0.70699999999999996</v>
      </c>
      <c r="O12" s="65"/>
      <c r="P12" s="64">
        <v>1.7030000000000001</v>
      </c>
      <c r="Q12" s="62">
        <v>0.55800000000000005</v>
      </c>
      <c r="R12" s="65"/>
      <c r="S12" s="66">
        <v>1.831</v>
      </c>
      <c r="T12" s="62">
        <v>0.68899999999999995</v>
      </c>
      <c r="U12" s="39" t="s">
        <v>90</v>
      </c>
      <c r="V12" s="382">
        <f>IF(I12&gt;0,ROUND(I12*$K$57*$K$59*SQRT(3)/1000,3),J12)</f>
        <v>1.8560000000000001</v>
      </c>
      <c r="W12" s="383">
        <f>IF(K12&gt;0,K12,ROUND(V12*$F$54,3))</f>
        <v>0.68600000000000005</v>
      </c>
      <c r="X12" s="382">
        <f>IF(L12&gt;0,ROUND(L12*$N$57*$N$59*SQRT(3)/1000,3),M12)</f>
        <v>1.8680000000000001</v>
      </c>
      <c r="Y12" s="383">
        <f>IF(N12&gt;0,N12,ROUND(X12*$F$54,3))</f>
        <v>0.70699999999999996</v>
      </c>
      <c r="Z12" s="382">
        <f>IF(O12&gt;0,ROUND(O12*$Q$57*$Q$59*SQRT(3)/1000,3),P12)</f>
        <v>1.7030000000000001</v>
      </c>
      <c r="AA12" s="383">
        <f>IF(Q12&gt;0,Q12,ROUND(Z12*$F$54,3))</f>
        <v>0.55800000000000005</v>
      </c>
      <c r="AB12" s="382">
        <f>IF(R12&gt;0,ROUND(R12*$T$57*$T$59*SQRT(3)/1000,3),S12)</f>
        <v>1.831</v>
      </c>
      <c r="AC12" s="383">
        <f>IF(T12&gt;0,T12,ROUND(AB12*$F$54,3))</f>
        <v>0.68899999999999995</v>
      </c>
    </row>
    <row r="13" spans="1:31" ht="14.25" customHeight="1" thickBot="1">
      <c r="A13" s="11"/>
      <c r="B13" s="11"/>
      <c r="C13" s="69"/>
      <c r="D13" s="70" t="s">
        <v>26</v>
      </c>
      <c r="E13" s="384"/>
      <c r="F13" s="385"/>
      <c r="G13" s="385"/>
      <c r="H13" s="386"/>
      <c r="I13" s="374"/>
      <c r="J13" s="463"/>
      <c r="K13" s="464"/>
      <c r="L13" s="465"/>
      <c r="M13" s="463"/>
      <c r="N13" s="466"/>
      <c r="O13" s="467"/>
      <c r="P13" s="463"/>
      <c r="Q13" s="464"/>
      <c r="R13" s="467"/>
      <c r="S13" s="466"/>
      <c r="T13" s="463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215"/>
      <c r="K14" s="218"/>
      <c r="L14" s="479"/>
      <c r="M14" s="215"/>
      <c r="N14" s="219"/>
      <c r="O14" s="214"/>
      <c r="P14" s="215"/>
      <c r="Q14" s="218"/>
      <c r="R14" s="214"/>
      <c r="S14" s="219"/>
      <c r="T14" s="215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198"/>
      <c r="K15" s="237"/>
      <c r="L15" s="197"/>
      <c r="M15" s="198"/>
      <c r="N15" s="199"/>
      <c r="O15" s="375"/>
      <c r="P15" s="198"/>
      <c r="Q15" s="237"/>
      <c r="R15" s="375"/>
      <c r="S15" s="199"/>
      <c r="T15" s="198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17"/>
      <c r="K16" s="473"/>
      <c r="L16" s="416"/>
      <c r="M16" s="207"/>
      <c r="N16" s="210"/>
      <c r="O16" s="376"/>
      <c r="P16" s="417"/>
      <c r="Q16" s="473"/>
      <c r="R16" s="376"/>
      <c r="S16" s="474"/>
      <c r="T16" s="417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75"/>
      <c r="K17" s="476"/>
      <c r="L17" s="477"/>
      <c r="M17" s="475"/>
      <c r="N17" s="478"/>
      <c r="O17" s="377"/>
      <c r="P17" s="475"/>
      <c r="Q17" s="476"/>
      <c r="R17" s="377"/>
      <c r="S17" s="478"/>
      <c r="T17" s="475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215"/>
      <c r="K18" s="218"/>
      <c r="L18" s="479"/>
      <c r="M18" s="215"/>
      <c r="N18" s="219"/>
      <c r="O18" s="214"/>
      <c r="P18" s="215"/>
      <c r="Q18" s="218"/>
      <c r="R18" s="214"/>
      <c r="S18" s="219"/>
      <c r="T18" s="21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198"/>
      <c r="K19" s="237"/>
      <c r="L19" s="197"/>
      <c r="M19" s="198"/>
      <c r="N19" s="199"/>
      <c r="O19" s="375"/>
      <c r="P19" s="198"/>
      <c r="Q19" s="237"/>
      <c r="R19" s="375"/>
      <c r="S19" s="199"/>
      <c r="T19" s="198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17"/>
      <c r="K20" s="473"/>
      <c r="L20" s="416"/>
      <c r="M20" s="417"/>
      <c r="N20" s="474"/>
      <c r="O20" s="376"/>
      <c r="P20" s="417"/>
      <c r="Q20" s="473"/>
      <c r="R20" s="376"/>
      <c r="S20" s="474"/>
      <c r="T20" s="417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75"/>
      <c r="K21" s="476"/>
      <c r="L21" s="477"/>
      <c r="M21" s="475"/>
      <c r="N21" s="478"/>
      <c r="O21" s="377"/>
      <c r="P21" s="475"/>
      <c r="Q21" s="476"/>
      <c r="R21" s="377"/>
      <c r="S21" s="478"/>
      <c r="T21" s="475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215"/>
      <c r="K22" s="218"/>
      <c r="L22" s="479"/>
      <c r="M22" s="215"/>
      <c r="N22" s="219"/>
      <c r="O22" s="214"/>
      <c r="P22" s="215"/>
      <c r="Q22" s="218"/>
      <c r="R22" s="214"/>
      <c r="S22" s="219"/>
      <c r="T22" s="21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225"/>
      <c r="K23" s="228"/>
      <c r="L23" s="480"/>
      <c r="M23" s="225"/>
      <c r="N23" s="403"/>
      <c r="O23" s="378"/>
      <c r="P23" s="225"/>
      <c r="Q23" s="228"/>
      <c r="R23" s="378"/>
      <c r="S23" s="403"/>
      <c r="T23" s="22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4.3420000000000005</v>
      </c>
      <c r="K24" s="360">
        <f>K8+K12</f>
        <v>1.5089999999999999</v>
      </c>
      <c r="L24" s="361"/>
      <c r="M24" s="172">
        <f>M8+M12</f>
        <v>4.2729999999999997</v>
      </c>
      <c r="N24" s="172">
        <f>N8+N12</f>
        <v>1.4249999999999998</v>
      </c>
      <c r="O24" s="171"/>
      <c r="P24" s="172">
        <f>P8+P12</f>
        <v>4.1980000000000004</v>
      </c>
      <c r="Q24" s="172">
        <f>Q8+Q12</f>
        <v>1.2490000000000001</v>
      </c>
      <c r="R24" s="171"/>
      <c r="S24" s="173">
        <f>S8+S12</f>
        <v>4.2810000000000006</v>
      </c>
      <c r="T24" s="172">
        <f>T8+T12</f>
        <v>1.47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92</v>
      </c>
      <c r="D27" s="178"/>
      <c r="E27" s="402"/>
      <c r="F27" s="225"/>
      <c r="G27" s="225"/>
      <c r="H27" s="403"/>
      <c r="I27" s="182"/>
      <c r="J27" s="183"/>
      <c r="K27" s="184"/>
      <c r="L27" s="185"/>
      <c r="M27" s="183"/>
      <c r="N27" s="186"/>
      <c r="O27" s="182"/>
      <c r="P27" s="183"/>
      <c r="Q27" s="184"/>
      <c r="R27" s="182"/>
      <c r="S27" s="346"/>
      <c r="T27" s="347"/>
    </row>
    <row r="28" spans="1:20" ht="14.25" customHeight="1">
      <c r="A28" s="11"/>
      <c r="B28" s="11"/>
      <c r="C28" s="187" t="s">
        <v>93</v>
      </c>
      <c r="D28" s="188"/>
      <c r="E28" s="197"/>
      <c r="F28" s="198"/>
      <c r="G28" s="198"/>
      <c r="H28" s="199"/>
      <c r="I28" s="47"/>
      <c r="J28" s="91"/>
      <c r="K28" s="92"/>
      <c r="L28" s="93"/>
      <c r="M28" s="91"/>
      <c r="N28" s="94"/>
      <c r="O28" s="95"/>
      <c r="P28" s="91"/>
      <c r="Q28" s="92"/>
      <c r="R28" s="95"/>
      <c r="S28" s="94"/>
      <c r="T28" s="192"/>
    </row>
    <row r="29" spans="1:20" ht="14.25" customHeight="1">
      <c r="A29" s="11"/>
      <c r="B29" s="11"/>
      <c r="C29" s="187" t="s">
        <v>94</v>
      </c>
      <c r="D29" s="188"/>
      <c r="E29" s="189">
        <v>49.1</v>
      </c>
      <c r="F29" s="190">
        <v>15</v>
      </c>
      <c r="G29" s="190"/>
      <c r="H29" s="191"/>
      <c r="I29" s="47"/>
      <c r="J29" s="51">
        <v>0</v>
      </c>
      <c r="K29" s="53"/>
      <c r="L29" s="50"/>
      <c r="M29" s="51">
        <v>0</v>
      </c>
      <c r="N29" s="52"/>
      <c r="O29" s="47"/>
      <c r="P29" s="51">
        <v>0</v>
      </c>
      <c r="Q29" s="53"/>
      <c r="R29" s="47"/>
      <c r="S29" s="52">
        <v>0</v>
      </c>
      <c r="T29" s="192"/>
    </row>
    <row r="30" spans="1:20" ht="14.25" customHeight="1">
      <c r="A30" s="11"/>
      <c r="B30" s="11"/>
      <c r="C30" s="187" t="s">
        <v>95</v>
      </c>
      <c r="D30" s="188"/>
      <c r="E30" s="189">
        <v>49.1</v>
      </c>
      <c r="F30" s="190">
        <v>15</v>
      </c>
      <c r="G30" s="190"/>
      <c r="H30" s="191"/>
      <c r="I30" s="47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192"/>
    </row>
    <row r="31" spans="1:20" ht="14.25" customHeight="1">
      <c r="A31" s="11"/>
      <c r="B31" s="11"/>
      <c r="C31" s="187" t="s">
        <v>96</v>
      </c>
      <c r="D31" s="188"/>
      <c r="E31" s="189">
        <v>49.1</v>
      </c>
      <c r="F31" s="190">
        <v>15</v>
      </c>
      <c r="G31" s="190"/>
      <c r="H31" s="191"/>
      <c r="I31" s="47"/>
      <c r="J31" s="91">
        <v>0.224</v>
      </c>
      <c r="K31" s="92"/>
      <c r="L31" s="93"/>
      <c r="M31" s="91">
        <v>0.19400000000000001</v>
      </c>
      <c r="N31" s="94"/>
      <c r="O31" s="95"/>
      <c r="P31" s="91">
        <v>0.217</v>
      </c>
      <c r="Q31" s="92"/>
      <c r="R31" s="95"/>
      <c r="S31" s="94">
        <v>0.16900000000000001</v>
      </c>
      <c r="T31" s="192"/>
    </row>
    <row r="32" spans="1:20" ht="14.25" customHeight="1">
      <c r="A32" s="11"/>
      <c r="B32" s="11"/>
      <c r="C32" s="187" t="s">
        <v>97</v>
      </c>
      <c r="D32" s="188"/>
      <c r="E32" s="189"/>
      <c r="F32" s="190"/>
      <c r="G32" s="190"/>
      <c r="H32" s="191"/>
      <c r="I32" s="47"/>
      <c r="J32" s="91">
        <v>0.127</v>
      </c>
      <c r="K32" s="92"/>
      <c r="L32" s="93"/>
      <c r="M32" s="93">
        <v>0.128</v>
      </c>
      <c r="N32" s="94"/>
      <c r="O32" s="95"/>
      <c r="P32" s="91">
        <v>0.127</v>
      </c>
      <c r="Q32" s="92"/>
      <c r="R32" s="95"/>
      <c r="S32" s="95">
        <v>0.127</v>
      </c>
      <c r="T32" s="192"/>
    </row>
    <row r="33" spans="1:20" ht="14.25" customHeight="1">
      <c r="A33" s="11"/>
      <c r="B33" s="11"/>
      <c r="C33" s="187" t="s">
        <v>98</v>
      </c>
      <c r="D33" s="188"/>
      <c r="E33" s="189"/>
      <c r="F33" s="190"/>
      <c r="G33" s="190"/>
      <c r="H33" s="191"/>
      <c r="I33" s="47"/>
      <c r="J33" s="51">
        <v>1.4E-2</v>
      </c>
      <c r="K33" s="53"/>
      <c r="L33" s="50"/>
      <c r="M33" s="51">
        <v>1.4999999999999999E-2</v>
      </c>
      <c r="N33" s="52"/>
      <c r="O33" s="47"/>
      <c r="P33" s="51">
        <v>1.7000000000000001E-2</v>
      </c>
      <c r="Q33" s="53"/>
      <c r="R33" s="47"/>
      <c r="S33" s="52">
        <v>1.7000000000000001E-2</v>
      </c>
      <c r="T33" s="192"/>
    </row>
    <row r="34" spans="1:20" ht="14.25" customHeight="1">
      <c r="A34" s="11"/>
      <c r="B34" s="11"/>
      <c r="C34" s="187" t="s">
        <v>99</v>
      </c>
      <c r="D34" s="188"/>
      <c r="E34" s="189">
        <v>49.1</v>
      </c>
      <c r="F34" s="190">
        <v>15</v>
      </c>
      <c r="G34" s="190"/>
      <c r="H34" s="191"/>
      <c r="I34" s="47"/>
      <c r="J34" s="91">
        <v>0.40799999999999997</v>
      </c>
      <c r="K34" s="92"/>
      <c r="L34" s="93"/>
      <c r="M34" s="91">
        <v>0.46700000000000003</v>
      </c>
      <c r="N34" s="94"/>
      <c r="O34" s="95"/>
      <c r="P34" s="91">
        <v>0.42099999999999999</v>
      </c>
      <c r="Q34" s="92"/>
      <c r="R34" s="95"/>
      <c r="S34" s="94">
        <v>0.34200000000000003</v>
      </c>
      <c r="T34" s="192"/>
    </row>
    <row r="35" spans="1:20" ht="14.25" customHeight="1">
      <c r="A35" s="11"/>
      <c r="B35" s="11"/>
      <c r="C35" s="187" t="s">
        <v>100</v>
      </c>
      <c r="D35" s="188"/>
      <c r="E35" s="189"/>
      <c r="F35" s="190"/>
      <c r="G35" s="190"/>
      <c r="H35" s="191"/>
      <c r="I35" s="47"/>
      <c r="J35" s="51">
        <v>1.33</v>
      </c>
      <c r="K35" s="53"/>
      <c r="L35" s="50"/>
      <c r="M35" s="51">
        <v>1.333</v>
      </c>
      <c r="N35" s="52"/>
      <c r="O35" s="47"/>
      <c r="P35" s="51">
        <v>1.3859999999999999</v>
      </c>
      <c r="Q35" s="53"/>
      <c r="R35" s="47"/>
      <c r="S35" s="52">
        <v>1.4550000000000001</v>
      </c>
      <c r="T35" s="53"/>
    </row>
    <row r="36" spans="1:20" ht="14.25" customHeight="1">
      <c r="A36" s="11"/>
      <c r="B36" s="11"/>
      <c r="C36" s="187" t="s">
        <v>101</v>
      </c>
      <c r="D36" s="410"/>
      <c r="E36" s="189">
        <v>49.1</v>
      </c>
      <c r="F36" s="190">
        <v>15</v>
      </c>
      <c r="G36" s="190"/>
      <c r="H36" s="191"/>
      <c r="I36" s="47"/>
      <c r="J36" s="51">
        <v>2E-3</v>
      </c>
      <c r="K36" s="53"/>
      <c r="L36" s="50"/>
      <c r="M36" s="51">
        <v>2E-3</v>
      </c>
      <c r="N36" s="52"/>
      <c r="O36" s="47"/>
      <c r="P36" s="51">
        <v>2E-3</v>
      </c>
      <c r="Q36" s="53"/>
      <c r="R36" s="47"/>
      <c r="S36" s="51">
        <v>2E-3</v>
      </c>
      <c r="T36" s="53"/>
    </row>
    <row r="37" spans="1:20" ht="14.25" customHeight="1">
      <c r="A37" s="11"/>
      <c r="B37" s="11"/>
      <c r="C37" s="187" t="s">
        <v>102</v>
      </c>
      <c r="D37" s="188"/>
      <c r="E37" s="189">
        <v>49.1</v>
      </c>
      <c r="F37" s="190">
        <v>15</v>
      </c>
      <c r="G37" s="190"/>
      <c r="H37" s="191"/>
      <c r="I37" s="47"/>
      <c r="J37" s="51">
        <v>2E-3</v>
      </c>
      <c r="K37" s="53"/>
      <c r="L37" s="50"/>
      <c r="M37" s="51">
        <v>2E-3</v>
      </c>
      <c r="N37" s="52"/>
      <c r="O37" s="47"/>
      <c r="P37" s="51">
        <v>2E-3</v>
      </c>
      <c r="Q37" s="53"/>
      <c r="R37" s="47"/>
      <c r="S37" s="51">
        <v>2E-3</v>
      </c>
      <c r="T37" s="53"/>
    </row>
    <row r="38" spans="1:20" ht="14.25" customHeight="1">
      <c r="A38" s="11"/>
      <c r="B38" s="11"/>
      <c r="C38" s="187" t="s">
        <v>103</v>
      </c>
      <c r="D38" s="188"/>
      <c r="E38" s="189"/>
      <c r="F38" s="190"/>
      <c r="G38" s="190"/>
      <c r="H38" s="191"/>
      <c r="I38" s="47"/>
      <c r="J38" s="51">
        <v>0.82299999999999995</v>
      </c>
      <c r="K38" s="53"/>
      <c r="L38" s="50"/>
      <c r="M38" s="51">
        <v>0.82299999999999995</v>
      </c>
      <c r="N38" s="52"/>
      <c r="O38" s="47"/>
      <c r="P38" s="51">
        <v>0.85499999999999998</v>
      </c>
      <c r="Q38" s="53"/>
      <c r="R38" s="47"/>
      <c r="S38" s="52">
        <v>0.89100000000000001</v>
      </c>
      <c r="T38" s="53"/>
    </row>
    <row r="39" spans="1:20" ht="14.25" customHeight="1">
      <c r="A39" s="11"/>
      <c r="B39" s="11"/>
      <c r="C39" s="187" t="s">
        <v>104</v>
      </c>
      <c r="D39" s="410"/>
      <c r="E39" s="189">
        <v>49.1</v>
      </c>
      <c r="F39" s="190">
        <v>15</v>
      </c>
      <c r="G39" s="190"/>
      <c r="H39" s="191"/>
      <c r="I39" s="47"/>
      <c r="J39" s="51">
        <v>6.2E-2</v>
      </c>
      <c r="K39" s="53"/>
      <c r="L39" s="50"/>
      <c r="M39" s="51">
        <v>6.3E-2</v>
      </c>
      <c r="N39" s="52"/>
      <c r="O39" s="47"/>
      <c r="P39" s="51">
        <v>6.3E-2</v>
      </c>
      <c r="Q39" s="53"/>
      <c r="R39" s="47"/>
      <c r="S39" s="52">
        <v>6.3E-2</v>
      </c>
      <c r="T39" s="53"/>
    </row>
    <row r="40" spans="1:20" ht="14.25" customHeight="1">
      <c r="A40" s="11"/>
      <c r="B40" s="11"/>
      <c r="C40" s="187" t="s">
        <v>105</v>
      </c>
      <c r="D40" s="188"/>
      <c r="E40" s="50"/>
      <c r="F40" s="190"/>
      <c r="G40" s="190"/>
      <c r="H40" s="191"/>
      <c r="I40" s="47"/>
      <c r="J40" s="51">
        <v>0.29599999999999999</v>
      </c>
      <c r="K40" s="53"/>
      <c r="L40" s="50"/>
      <c r="M40" s="51">
        <v>0.29699999999999999</v>
      </c>
      <c r="N40" s="52"/>
      <c r="O40" s="47"/>
      <c r="P40" s="51">
        <v>0.22500000000000001</v>
      </c>
      <c r="Q40" s="53"/>
      <c r="R40" s="47"/>
      <c r="S40" s="52">
        <v>0.20300000000000001</v>
      </c>
      <c r="T40" s="53"/>
    </row>
    <row r="41" spans="1:20" ht="14.25" customHeight="1">
      <c r="A41" s="11"/>
      <c r="B41" s="11"/>
      <c r="C41" s="412" t="s">
        <v>106</v>
      </c>
      <c r="D41" s="413"/>
      <c r="E41" s="189">
        <v>49.1</v>
      </c>
      <c r="F41" s="190">
        <v>15</v>
      </c>
      <c r="G41" s="190"/>
      <c r="H41" s="191"/>
      <c r="I41" s="47"/>
      <c r="J41" s="51">
        <v>0</v>
      </c>
      <c r="K41" s="53"/>
      <c r="L41" s="50"/>
      <c r="M41" s="51">
        <v>0</v>
      </c>
      <c r="N41" s="52"/>
      <c r="O41" s="47"/>
      <c r="P41" s="51">
        <v>0</v>
      </c>
      <c r="Q41" s="53"/>
      <c r="R41" s="47"/>
      <c r="S41" s="52">
        <v>0</v>
      </c>
      <c r="T41" s="53"/>
    </row>
    <row r="42" spans="1:20" ht="14.25" customHeight="1">
      <c r="A42" s="11"/>
      <c r="B42" s="11"/>
      <c r="C42" s="187" t="s">
        <v>107</v>
      </c>
      <c r="D42" s="188"/>
      <c r="E42" s="189"/>
      <c r="F42" s="190"/>
      <c r="G42" s="190"/>
      <c r="H42" s="191"/>
      <c r="I42" s="47"/>
      <c r="J42" s="51">
        <v>0.26400000000000001</v>
      </c>
      <c r="K42" s="53"/>
      <c r="L42" s="50"/>
      <c r="M42" s="51">
        <v>0.23200000000000001</v>
      </c>
      <c r="N42" s="52"/>
      <c r="O42" s="47"/>
      <c r="P42" s="51">
        <v>0.21199999999999999</v>
      </c>
      <c r="Q42" s="53"/>
      <c r="R42" s="47"/>
      <c r="S42" s="52">
        <v>0.218</v>
      </c>
      <c r="T42" s="53"/>
    </row>
    <row r="43" spans="1:20" ht="14.25" customHeight="1">
      <c r="A43" s="11"/>
      <c r="B43" s="11"/>
      <c r="C43" s="187" t="s">
        <v>108</v>
      </c>
      <c r="D43" s="188"/>
      <c r="E43" s="189">
        <v>49.1</v>
      </c>
      <c r="F43" s="190">
        <v>15</v>
      </c>
      <c r="G43" s="190"/>
      <c r="H43" s="191"/>
      <c r="I43" s="47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0</v>
      </c>
      <c r="T43" s="53"/>
    </row>
    <row r="44" spans="1:20" ht="14.25" customHeight="1">
      <c r="A44" s="11"/>
      <c r="B44" s="11"/>
      <c r="C44" s="187" t="s">
        <v>109</v>
      </c>
      <c r="D44" s="188"/>
      <c r="E44" s="189">
        <v>49.1</v>
      </c>
      <c r="F44" s="190">
        <v>15</v>
      </c>
      <c r="G44" s="190"/>
      <c r="H44" s="191"/>
      <c r="I44" s="47"/>
      <c r="J44" s="51">
        <v>0.21199999999999999</v>
      </c>
      <c r="K44" s="53"/>
      <c r="L44" s="50"/>
      <c r="M44" s="51">
        <v>0.182</v>
      </c>
      <c r="N44" s="52"/>
      <c r="O44" s="47"/>
      <c r="P44" s="51">
        <v>0.20499999999999999</v>
      </c>
      <c r="Q44" s="53"/>
      <c r="R44" s="47"/>
      <c r="S44" s="52">
        <v>0.157</v>
      </c>
      <c r="T44" s="53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453"/>
      <c r="K45" s="454"/>
      <c r="L45" s="455"/>
      <c r="M45" s="453"/>
      <c r="N45" s="456"/>
      <c r="O45" s="457"/>
      <c r="P45" s="453"/>
      <c r="Q45" s="454"/>
      <c r="R45" s="457"/>
      <c r="S45" s="456"/>
      <c r="T45" s="202"/>
    </row>
    <row r="46" spans="1:20" ht="14.25" customHeight="1">
      <c r="A46" s="11"/>
      <c r="B46" s="11"/>
      <c r="C46" s="412"/>
      <c r="D46" s="413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87"/>
      <c r="D47" s="188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414"/>
      <c r="D48" s="415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87"/>
      <c r="D49" s="188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87"/>
      <c r="D50" s="188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87"/>
      <c r="D51" s="188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416"/>
      <c r="F52" s="417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236"/>
      <c r="D53" s="418"/>
      <c r="E53" s="214" t="s">
        <v>50</v>
      </c>
      <c r="F53" s="419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420"/>
      <c r="D54" s="421"/>
      <c r="E54" s="171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42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110</v>
      </c>
      <c r="K57" s="245"/>
      <c r="L57" s="423"/>
      <c r="M57" s="242" t="s">
        <v>110</v>
      </c>
      <c r="N57" s="424"/>
      <c r="O57" s="246"/>
      <c r="P57" s="242" t="s">
        <v>110</v>
      </c>
      <c r="Q57" s="245"/>
      <c r="R57" s="246"/>
      <c r="S57" s="242" t="s">
        <v>110</v>
      </c>
      <c r="T57" s="243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/>
      <c r="K58" s="255"/>
      <c r="L58" s="253"/>
      <c r="M58" s="254"/>
      <c r="N58" s="255"/>
      <c r="O58" s="253"/>
      <c r="P58" s="254"/>
      <c r="Q58" s="255"/>
      <c r="R58" s="253"/>
      <c r="S58" s="25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54"/>
      <c r="K59" s="264"/>
      <c r="L59" s="262"/>
      <c r="M59" s="254"/>
      <c r="N59" s="264"/>
      <c r="O59" s="262"/>
      <c r="P59" s="254"/>
      <c r="Q59" s="264"/>
      <c r="R59" s="262"/>
      <c r="S59" s="254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ROUND((V8^2+W8^2)*[1]АРЭС!$F$10/[1]АРЭС!$C$10^2,4)</f>
        <v>1.6999999999999999E-3</v>
      </c>
      <c r="J62" s="279" t="s">
        <v>59</v>
      </c>
      <c r="K62" s="280">
        <f>ROUND((V8^2+W8^2)*[1]АРЭС!$I$10/([1]АРЭС!$C$10*100),4)</f>
        <v>4.8099999999999997E-2</v>
      </c>
      <c r="L62" s="278">
        <f>ROUND((X8^2+Y8^2)*[1]АРЭС!$F$10/[1]АРЭС!$C$10^2,4)</f>
        <v>1.5E-3</v>
      </c>
      <c r="M62" s="279" t="s">
        <v>59</v>
      </c>
      <c r="N62" s="280">
        <f>ROUND((X8^2+Y8^2)*[1]АРЭС!$I$10/([1]АРЭС!$C$10*100),4)</f>
        <v>4.4200000000000003E-2</v>
      </c>
      <c r="O62" s="278">
        <f>ROUND((Z8^2+AA8^2)*[1]АРЭС!$F$10/[1]АРЭС!$C$10^2,4)</f>
        <v>1.6000000000000001E-3</v>
      </c>
      <c r="P62" s="279" t="s">
        <v>59</v>
      </c>
      <c r="Q62" s="280">
        <f>ROUND((Z8^2+AA8^2)*[1]АРЭС!$I$10/([1]АРЭС!$C$10*100),4)</f>
        <v>4.7E-2</v>
      </c>
      <c r="R62" s="278">
        <f>ROUND((AB8^2+AC8^2)*[1]АРЭС!$F$10/[1]АРЭС!$C$10^2,4)</f>
        <v>1.6000000000000001E-3</v>
      </c>
      <c r="S62" s="279" t="s">
        <v>59</v>
      </c>
      <c r="T62" s="280">
        <f>ROUND((AB8^2+AC8^2)*[1]АРЭС!$I$10/([1]АРЭС!$C$10*100),4)</f>
        <v>4.6399999999999997E-2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ROUND((V12^2+W12^2)*[1]АРЭС!$F$11/[1]АРЭС!$C$11^2,4)</f>
        <v>8.0000000000000004E-4</v>
      </c>
      <c r="J63" s="285" t="s">
        <v>59</v>
      </c>
      <c r="K63" s="286">
        <f>ROUND((V12^2+W12^2)*[1]АРЭС!$I$11/([1]АРЭС!$C$11*100),4)</f>
        <v>2.5899999999999999E-2</v>
      </c>
      <c r="L63" s="284">
        <f>ROUND((X12^2+Y12^2)*[1]АРЭС!$F$11/[1]АРЭС!$C$11^2,4)</f>
        <v>8.0000000000000004E-4</v>
      </c>
      <c r="M63" s="285" t="s">
        <v>59</v>
      </c>
      <c r="N63" s="286">
        <f>ROUND((X12^2+Y12^2)*[1]АРЭС!$I$11/([1]АРЭС!$C$11*100),4)</f>
        <v>2.64E-2</v>
      </c>
      <c r="O63" s="284">
        <f>ROUND((Z12^2+AA12^2)*[1]АРЭС!$F$11/[1]АРЭС!$C$11^2,4)</f>
        <v>6.9999999999999999E-4</v>
      </c>
      <c r="P63" s="285" t="s">
        <v>59</v>
      </c>
      <c r="Q63" s="286">
        <f>ROUND((Z12^2+AA12^2)*[1]АРЭС!$I$11/([1]АРЭС!$C$11*100),4)</f>
        <v>2.1299999999999999E-2</v>
      </c>
      <c r="R63" s="284">
        <f>ROUND((AB12^2+AC12^2)*[1]АРЭС!$F$11/[1]АРЭС!$C$11^2,4)</f>
        <v>8.0000000000000004E-4</v>
      </c>
      <c r="S63" s="285" t="s">
        <v>59</v>
      </c>
      <c r="T63" s="286">
        <f>ROUND((AB12^2+AC12^2)*[1]АРЭС!$I$11/([1]АРЭС!$C$11*100),4)</f>
        <v>2.53E-2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2.5167000000000002</v>
      </c>
      <c r="J66" s="299" t="s">
        <v>59</v>
      </c>
      <c r="K66" s="300">
        <f>K62+W8+W7+H7</f>
        <v>1.0023</v>
      </c>
      <c r="L66" s="298">
        <f>L62+X8+X7+H6</f>
        <v>2.4354999999999998</v>
      </c>
      <c r="M66" s="299" t="s">
        <v>59</v>
      </c>
      <c r="N66" s="301">
        <f>N62+Y8+Y7+H7</f>
        <v>0.89339999999999997</v>
      </c>
      <c r="O66" s="302">
        <f>O62+Z8+Z7+H6</f>
        <v>2.5255999999999998</v>
      </c>
      <c r="P66" s="299" t="s">
        <v>59</v>
      </c>
      <c r="Q66" s="300">
        <f>Q62+AA8+AA7+H7</f>
        <v>0.86919999999999997</v>
      </c>
      <c r="R66" s="298">
        <f>R62+AB8+AB7+H6</f>
        <v>2.4805999999999999</v>
      </c>
      <c r="S66" s="299" t="s">
        <v>59</v>
      </c>
      <c r="T66" s="301">
        <f>T62+AC8+AC7+H7</f>
        <v>0.95860000000000001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1.8777999999999999</v>
      </c>
      <c r="J67" s="287" t="s">
        <v>59</v>
      </c>
      <c r="K67" s="309">
        <f>K63+W12+W11+H11</f>
        <v>0.82390000000000008</v>
      </c>
      <c r="L67" s="310">
        <f>L63+X12+X11+H10</f>
        <v>1.8897999999999999</v>
      </c>
      <c r="M67" s="287" t="s">
        <v>59</v>
      </c>
      <c r="N67" s="311">
        <f>N63+Y12+Y11+H11</f>
        <v>0.84539999999999993</v>
      </c>
      <c r="O67" s="309">
        <f>O63+Z12+Z11+H10</f>
        <v>1.7246999999999999</v>
      </c>
      <c r="P67" s="287" t="s">
        <v>59</v>
      </c>
      <c r="Q67" s="309">
        <f>Q63+AA12+AA11+H11</f>
        <v>0.69130000000000003</v>
      </c>
      <c r="R67" s="310">
        <f>R63+AB12+AB11+H10</f>
        <v>1.8527999999999998</v>
      </c>
      <c r="S67" s="287" t="s">
        <v>59</v>
      </c>
      <c r="T67" s="311">
        <f>T63+AC12+AC11+H11</f>
        <v>0.82629999999999992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4.3944999999999999</v>
      </c>
      <c r="J70" s="324" t="s">
        <v>59</v>
      </c>
      <c r="K70" s="325">
        <f>K66+K67</f>
        <v>1.8262</v>
      </c>
      <c r="L70" s="323">
        <f>L66+L67</f>
        <v>4.3252999999999995</v>
      </c>
      <c r="M70" s="324" t="s">
        <v>59</v>
      </c>
      <c r="N70" s="325">
        <f>N66+N67</f>
        <v>1.7387999999999999</v>
      </c>
      <c r="O70" s="323">
        <f>O66+O67</f>
        <v>4.2502999999999993</v>
      </c>
      <c r="P70" s="324" t="s">
        <v>59</v>
      </c>
      <c r="Q70" s="325">
        <f>Q66+Q67</f>
        <v>1.5605</v>
      </c>
      <c r="R70" s="323">
        <f>R66+R67</f>
        <v>4.3333999999999993</v>
      </c>
      <c r="S70" s="324" t="s">
        <v>59</v>
      </c>
      <c r="T70" s="325">
        <f>T66+T67</f>
        <v>1.7848999999999999</v>
      </c>
    </row>
    <row r="71" spans="1:20" ht="14.25" customHeight="1" thickBot="1">
      <c r="A71" s="11"/>
      <c r="B71" s="126" t="s">
        <v>65</v>
      </c>
      <c r="C71" s="425"/>
      <c r="D71" s="426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s="427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S44" sqref="S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85</v>
      </c>
      <c r="J3" s="9"/>
      <c r="K3" s="10"/>
      <c r="L3" s="8" t="s">
        <v>14</v>
      </c>
      <c r="M3" s="9"/>
      <c r="N3" s="10"/>
      <c r="O3" s="8" t="s">
        <v>86</v>
      </c>
      <c r="P3" s="9"/>
      <c r="Q3" s="10"/>
      <c r="R3" s="8" t="s">
        <v>87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11" t="s">
        <v>25</v>
      </c>
      <c r="H7" s="381">
        <f>[1]АРЭС!$L$10</f>
        <v>0.13119999999999998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 t="s">
        <v>89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96"/>
      <c r="F8" s="97"/>
      <c r="G8" s="98"/>
      <c r="H8" s="99"/>
      <c r="I8" s="60"/>
      <c r="J8" s="61">
        <v>2.3420000000000001</v>
      </c>
      <c r="K8" s="62">
        <v>0.72899999999999998</v>
      </c>
      <c r="L8" s="63"/>
      <c r="M8" s="64">
        <v>2.0859999999999999</v>
      </c>
      <c r="N8" s="62">
        <v>0.71499999999999997</v>
      </c>
      <c r="O8" s="65"/>
      <c r="P8" s="64">
        <v>1.91</v>
      </c>
      <c r="Q8" s="62">
        <v>0.64100000000000001</v>
      </c>
      <c r="R8" s="65"/>
      <c r="S8" s="66">
        <v>1.645</v>
      </c>
      <c r="T8" s="62">
        <v>0.59799999999999998</v>
      </c>
      <c r="U8" s="39" t="s">
        <v>90</v>
      </c>
      <c r="V8" s="382">
        <f>IF(I8&gt;0,ROUND(I8*$I$57*$K$58*SQRT(3)/1000,3),J8)</f>
        <v>2.3420000000000001</v>
      </c>
      <c r="W8" s="383">
        <f>IF(K8&gt;0,K8,ROUND(V8*$F$53,3))</f>
        <v>0.72899999999999998</v>
      </c>
      <c r="X8" s="382">
        <f>IF(L8&gt;0,ROUND(L8*$L$57*$N$58*SQRT(3)/1000,3),M8)</f>
        <v>2.0859999999999999</v>
      </c>
      <c r="Y8" s="383">
        <f>IF(N8&gt;0,N8,ROUND(X8*$F$53,3))</f>
        <v>0.71499999999999997</v>
      </c>
      <c r="Z8" s="382">
        <f>IF(O8&gt;0,ROUND(O8*$O$57*$Q$58*SQRT(3)/1000,3),P8)</f>
        <v>1.91</v>
      </c>
      <c r="AA8" s="383">
        <f>IF(Q8&gt;0,Q8,ROUND(Z8*$F$53,3))</f>
        <v>0.64100000000000001</v>
      </c>
      <c r="AB8" s="382">
        <f>IF(R8&gt;0,ROUND(R8*$R$57*$T$58*SQRT(3)/1000,3),S8)</f>
        <v>1.645</v>
      </c>
      <c r="AC8" s="383">
        <f>IF(T8&gt;0,T8,ROUND(AB8*$F$53,3))</f>
        <v>0.59799999999999998</v>
      </c>
    </row>
    <row r="9" spans="1:31" ht="14.25" customHeight="1" thickBot="1">
      <c r="A9" s="11"/>
      <c r="B9" s="11"/>
      <c r="C9" s="69"/>
      <c r="D9" s="70" t="s">
        <v>26</v>
      </c>
      <c r="E9" s="384"/>
      <c r="F9" s="385"/>
      <c r="G9" s="385"/>
      <c r="H9" s="386"/>
      <c r="I9" s="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50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91</v>
      </c>
      <c r="D10" s="81">
        <v>110</v>
      </c>
      <c r="E10" s="387">
        <v>7</v>
      </c>
      <c r="F10" s="388"/>
      <c r="G10" s="32" t="s">
        <v>21</v>
      </c>
      <c r="H10" s="33">
        <f>[1]АРЭС!$E$11</f>
        <v>2.1000000000000001E-2</v>
      </c>
      <c r="I10" s="85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5"/>
    </row>
    <row r="11" spans="1:31" ht="14.25" customHeight="1">
      <c r="A11" s="11"/>
      <c r="B11" s="11"/>
      <c r="C11" s="41"/>
      <c r="D11" s="42">
        <v>35</v>
      </c>
      <c r="E11" s="43"/>
      <c r="F11" s="44"/>
      <c r="G11" s="111" t="s">
        <v>25</v>
      </c>
      <c r="H11" s="381">
        <f>[1]АРЭС!$L$11</f>
        <v>0.11199999999999999</v>
      </c>
      <c r="I11" s="90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 t="s">
        <v>89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60"/>
      <c r="J12" s="64">
        <v>1.7350000000000001</v>
      </c>
      <c r="K12" s="62">
        <v>0.61699999999999999</v>
      </c>
      <c r="L12" s="63"/>
      <c r="M12" s="64">
        <v>1.714</v>
      </c>
      <c r="N12" s="62">
        <v>0.67700000000000005</v>
      </c>
      <c r="O12" s="65"/>
      <c r="P12" s="64">
        <v>1.46</v>
      </c>
      <c r="Q12" s="62">
        <v>0.497</v>
      </c>
      <c r="R12" s="65"/>
      <c r="S12" s="66">
        <v>1.3640000000000001</v>
      </c>
      <c r="T12" s="62">
        <v>0.502</v>
      </c>
      <c r="U12" s="39" t="s">
        <v>90</v>
      </c>
      <c r="V12" s="382">
        <f>IF(I12&gt;0,ROUND(I12*$K$57*$K$59*SQRT(3)/1000,3),J12)</f>
        <v>1.7350000000000001</v>
      </c>
      <c r="W12" s="383">
        <f>IF(K12&gt;0,K12,ROUND(V12*$F$54,3))</f>
        <v>0.61699999999999999</v>
      </c>
      <c r="X12" s="382">
        <f>IF(L12&gt;0,ROUND(L12*$N$57*$N$59*SQRT(3)/1000,3),M12)</f>
        <v>1.714</v>
      </c>
      <c r="Y12" s="383">
        <f>IF(N12&gt;0,N12,ROUND(X12*$F$54,3))</f>
        <v>0.67700000000000005</v>
      </c>
      <c r="Z12" s="382">
        <f>IF(O12&gt;0,ROUND(O12*$Q$57*$Q$59*SQRT(3)/1000,3),P12)</f>
        <v>1.46</v>
      </c>
      <c r="AA12" s="383">
        <f>IF(Q12&gt;0,Q12,ROUND(Z12*$F$54,3))</f>
        <v>0.497</v>
      </c>
      <c r="AB12" s="382">
        <f>IF(R12&gt;0,ROUND(R12*$T$57*$T$59*SQRT(3)/1000,3),S12)</f>
        <v>1.3640000000000001</v>
      </c>
      <c r="AC12" s="383">
        <f>IF(T12&gt;0,T12,ROUND(AB12*$F$54,3))</f>
        <v>0.502</v>
      </c>
    </row>
    <row r="13" spans="1:31" ht="14.25" customHeight="1" thickBot="1">
      <c r="A13" s="11"/>
      <c r="B13" s="11"/>
      <c r="C13" s="69"/>
      <c r="D13" s="70" t="s">
        <v>26</v>
      </c>
      <c r="E13" s="384"/>
      <c r="F13" s="385"/>
      <c r="G13" s="385"/>
      <c r="H13" s="386"/>
      <c r="I13" s="374"/>
      <c r="J13" s="430"/>
      <c r="K13" s="431"/>
      <c r="L13" s="432"/>
      <c r="M13" s="430"/>
      <c r="N13" s="433"/>
      <c r="O13" s="434"/>
      <c r="P13" s="430"/>
      <c r="Q13" s="431"/>
      <c r="R13" s="434"/>
      <c r="S13" s="433"/>
      <c r="T13" s="430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481"/>
      <c r="K14" s="482"/>
      <c r="L14" s="483"/>
      <c r="M14" s="481"/>
      <c r="N14" s="484"/>
      <c r="O14" s="485"/>
      <c r="P14" s="481"/>
      <c r="Q14" s="482"/>
      <c r="R14" s="485"/>
      <c r="S14" s="484"/>
      <c r="T14" s="481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435"/>
      <c r="K15" s="436"/>
      <c r="L15" s="437"/>
      <c r="M15" s="435"/>
      <c r="N15" s="438"/>
      <c r="O15" s="439"/>
      <c r="P15" s="435"/>
      <c r="Q15" s="436"/>
      <c r="R15" s="439"/>
      <c r="S15" s="438"/>
      <c r="T15" s="43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40"/>
      <c r="K16" s="441"/>
      <c r="L16" s="442"/>
      <c r="M16" s="443"/>
      <c r="N16" s="444"/>
      <c r="O16" s="445"/>
      <c r="P16" s="440"/>
      <c r="Q16" s="441"/>
      <c r="R16" s="445"/>
      <c r="S16" s="446"/>
      <c r="T16" s="440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48"/>
      <c r="K17" s="449"/>
      <c r="L17" s="450"/>
      <c r="M17" s="448"/>
      <c r="N17" s="451"/>
      <c r="O17" s="452"/>
      <c r="P17" s="448"/>
      <c r="Q17" s="449"/>
      <c r="R17" s="452"/>
      <c r="S17" s="451"/>
      <c r="T17" s="448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389"/>
      <c r="K18" s="390"/>
      <c r="L18" s="391"/>
      <c r="M18" s="389"/>
      <c r="N18" s="392"/>
      <c r="O18" s="393"/>
      <c r="P18" s="389"/>
      <c r="Q18" s="390"/>
      <c r="R18" s="393"/>
      <c r="S18" s="392"/>
      <c r="T18" s="389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435"/>
      <c r="K19" s="436"/>
      <c r="L19" s="437"/>
      <c r="M19" s="435"/>
      <c r="N19" s="438"/>
      <c r="O19" s="439"/>
      <c r="P19" s="435"/>
      <c r="Q19" s="436"/>
      <c r="R19" s="439"/>
      <c r="S19" s="438"/>
      <c r="T19" s="43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40"/>
      <c r="K20" s="441"/>
      <c r="L20" s="442"/>
      <c r="M20" s="440"/>
      <c r="N20" s="446"/>
      <c r="O20" s="445"/>
      <c r="P20" s="440"/>
      <c r="Q20" s="441"/>
      <c r="R20" s="445"/>
      <c r="S20" s="446"/>
      <c r="T20" s="440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48"/>
      <c r="K21" s="449"/>
      <c r="L21" s="450"/>
      <c r="M21" s="448"/>
      <c r="N21" s="451"/>
      <c r="O21" s="452"/>
      <c r="P21" s="448"/>
      <c r="Q21" s="449"/>
      <c r="R21" s="452"/>
      <c r="S21" s="451"/>
      <c r="T21" s="448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389"/>
      <c r="K22" s="390"/>
      <c r="L22" s="391"/>
      <c r="M22" s="389"/>
      <c r="N22" s="392"/>
      <c r="O22" s="393"/>
      <c r="P22" s="389"/>
      <c r="Q22" s="390"/>
      <c r="R22" s="393"/>
      <c r="S22" s="392"/>
      <c r="T22" s="389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394"/>
      <c r="K23" s="395"/>
      <c r="L23" s="396"/>
      <c r="M23" s="394"/>
      <c r="N23" s="397"/>
      <c r="O23" s="398"/>
      <c r="P23" s="394"/>
      <c r="Q23" s="395"/>
      <c r="R23" s="398"/>
      <c r="S23" s="397"/>
      <c r="T23" s="394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4.077</v>
      </c>
      <c r="K24" s="360">
        <f>K8+K12</f>
        <v>1.3460000000000001</v>
      </c>
      <c r="L24" s="399"/>
      <c r="M24" s="360">
        <f>M8+M12</f>
        <v>3.8</v>
      </c>
      <c r="N24" s="360">
        <f>N8+N12</f>
        <v>1.3919999999999999</v>
      </c>
      <c r="O24" s="400"/>
      <c r="P24" s="360">
        <f>P8+P12</f>
        <v>3.37</v>
      </c>
      <c r="Q24" s="360">
        <f>Q8+Q12</f>
        <v>1.1379999999999999</v>
      </c>
      <c r="R24" s="400"/>
      <c r="S24" s="401">
        <f>S8+S12</f>
        <v>3.0090000000000003</v>
      </c>
      <c r="T24" s="360">
        <f>T8+T12</f>
        <v>1.1000000000000001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92</v>
      </c>
      <c r="D27" s="178"/>
      <c r="E27" s="402"/>
      <c r="F27" s="225"/>
      <c r="G27" s="225"/>
      <c r="H27" s="403"/>
      <c r="I27" s="182"/>
      <c r="J27" s="183"/>
      <c r="K27" s="184"/>
      <c r="L27" s="185"/>
      <c r="M27" s="183"/>
      <c r="N27" s="186"/>
      <c r="O27" s="182"/>
      <c r="P27" s="183"/>
      <c r="Q27" s="184"/>
      <c r="R27" s="182"/>
      <c r="S27" s="346"/>
      <c r="T27" s="347"/>
    </row>
    <row r="28" spans="1:20" ht="14.25" customHeight="1">
      <c r="A28" s="11"/>
      <c r="B28" s="11"/>
      <c r="C28" s="187" t="s">
        <v>93</v>
      </c>
      <c r="D28" s="188"/>
      <c r="E28" s="197"/>
      <c r="F28" s="198"/>
      <c r="G28" s="198"/>
      <c r="H28" s="199"/>
      <c r="I28" s="90"/>
      <c r="J28" s="332"/>
      <c r="K28" s="192"/>
      <c r="L28" s="333"/>
      <c r="M28" s="332"/>
      <c r="N28" s="334"/>
      <c r="O28" s="90"/>
      <c r="P28" s="332"/>
      <c r="Q28" s="192"/>
      <c r="R28" s="90"/>
      <c r="S28" s="334"/>
      <c r="T28" s="192"/>
    </row>
    <row r="29" spans="1:20" ht="14.25" customHeight="1">
      <c r="A29" s="11"/>
      <c r="B29" s="11"/>
      <c r="C29" s="187" t="s">
        <v>94</v>
      </c>
      <c r="D29" s="188"/>
      <c r="E29" s="189">
        <v>49.1</v>
      </c>
      <c r="F29" s="190">
        <v>15</v>
      </c>
      <c r="G29" s="190"/>
      <c r="H29" s="191"/>
      <c r="I29" s="90"/>
      <c r="J29" s="51">
        <v>0</v>
      </c>
      <c r="K29" s="53"/>
      <c r="L29" s="50"/>
      <c r="M29" s="51">
        <v>0</v>
      </c>
      <c r="N29" s="52"/>
      <c r="O29" s="47"/>
      <c r="P29" s="51">
        <v>0</v>
      </c>
      <c r="Q29" s="53"/>
      <c r="R29" s="47"/>
      <c r="S29" s="52">
        <v>0</v>
      </c>
      <c r="T29" s="192"/>
    </row>
    <row r="30" spans="1:20" ht="14.25" customHeight="1">
      <c r="A30" s="11"/>
      <c r="B30" s="11"/>
      <c r="C30" s="187" t="s">
        <v>95</v>
      </c>
      <c r="D30" s="188"/>
      <c r="E30" s="189">
        <v>49.1</v>
      </c>
      <c r="F30" s="190">
        <v>15</v>
      </c>
      <c r="G30" s="190"/>
      <c r="H30" s="191"/>
      <c r="I30" s="90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192"/>
    </row>
    <row r="31" spans="1:20" ht="14.25" customHeight="1">
      <c r="A31" s="11"/>
      <c r="B31" s="11"/>
      <c r="C31" s="187" t="s">
        <v>96</v>
      </c>
      <c r="D31" s="188"/>
      <c r="E31" s="189">
        <v>49.1</v>
      </c>
      <c r="F31" s="190">
        <v>15</v>
      </c>
      <c r="G31" s="190"/>
      <c r="H31" s="191"/>
      <c r="I31" s="90"/>
      <c r="J31" s="91">
        <v>0.20599999999999999</v>
      </c>
      <c r="K31" s="92"/>
      <c r="L31" s="93"/>
      <c r="M31" s="91">
        <v>0.189</v>
      </c>
      <c r="N31" s="94"/>
      <c r="O31" s="95"/>
      <c r="P31" s="91">
        <v>0.183</v>
      </c>
      <c r="Q31" s="92"/>
      <c r="R31" s="95"/>
      <c r="S31" s="94">
        <v>0.114</v>
      </c>
      <c r="T31" s="192"/>
    </row>
    <row r="32" spans="1:20" ht="14.25" customHeight="1">
      <c r="A32" s="11"/>
      <c r="B32" s="11"/>
      <c r="C32" s="187" t="s">
        <v>97</v>
      </c>
      <c r="D32" s="188"/>
      <c r="E32" s="189"/>
      <c r="F32" s="190"/>
      <c r="G32" s="190"/>
      <c r="H32" s="191"/>
      <c r="I32" s="90"/>
      <c r="J32" s="91">
        <v>0.127</v>
      </c>
      <c r="K32" s="92"/>
      <c r="L32" s="93"/>
      <c r="M32" s="91">
        <v>0.127</v>
      </c>
      <c r="N32" s="94"/>
      <c r="O32" s="95"/>
      <c r="P32" s="91">
        <v>0.127</v>
      </c>
      <c r="Q32" s="92"/>
      <c r="R32" s="95"/>
      <c r="S32" s="91">
        <v>0.127</v>
      </c>
      <c r="T32" s="192"/>
    </row>
    <row r="33" spans="1:20" ht="14.25" customHeight="1">
      <c r="A33" s="11"/>
      <c r="B33" s="11"/>
      <c r="C33" s="187" t="s">
        <v>98</v>
      </c>
      <c r="D33" s="188"/>
      <c r="E33" s="189"/>
      <c r="F33" s="190"/>
      <c r="G33" s="190"/>
      <c r="H33" s="191"/>
      <c r="I33" s="90"/>
      <c r="J33" s="51">
        <v>1.7000000000000001E-2</v>
      </c>
      <c r="K33" s="53"/>
      <c r="L33" s="50"/>
      <c r="M33" s="51">
        <v>0.02</v>
      </c>
      <c r="N33" s="52"/>
      <c r="O33" s="47"/>
      <c r="P33" s="51">
        <v>0.02</v>
      </c>
      <c r="Q33" s="53"/>
      <c r="R33" s="47"/>
      <c r="S33" s="52">
        <v>1.9E-2</v>
      </c>
      <c r="T33" s="192"/>
    </row>
    <row r="34" spans="1:20" ht="14.25" customHeight="1">
      <c r="A34" s="11"/>
      <c r="B34" s="11"/>
      <c r="C34" s="187" t="s">
        <v>99</v>
      </c>
      <c r="D34" s="188"/>
      <c r="E34" s="189">
        <v>49.1</v>
      </c>
      <c r="F34" s="190">
        <v>15</v>
      </c>
      <c r="G34" s="190"/>
      <c r="H34" s="191"/>
      <c r="I34" s="90"/>
      <c r="J34" s="91">
        <v>0.40100000000000002</v>
      </c>
      <c r="K34" s="92"/>
      <c r="L34" s="93"/>
      <c r="M34" s="91">
        <v>0.52</v>
      </c>
      <c r="N34" s="94"/>
      <c r="O34" s="95"/>
      <c r="P34" s="91">
        <v>0.73699999999999999</v>
      </c>
      <c r="Q34" s="92"/>
      <c r="R34" s="95"/>
      <c r="S34" s="94">
        <v>0.5</v>
      </c>
      <c r="T34" s="192"/>
    </row>
    <row r="35" spans="1:20" ht="14.25" customHeight="1">
      <c r="A35" s="11"/>
      <c r="B35" s="11"/>
      <c r="C35" s="187" t="s">
        <v>100</v>
      </c>
      <c r="D35" s="188"/>
      <c r="E35" s="189"/>
      <c r="F35" s="190"/>
      <c r="G35" s="190"/>
      <c r="H35" s="191"/>
      <c r="I35" s="47"/>
      <c r="J35" s="51">
        <v>1.585</v>
      </c>
      <c r="K35" s="53"/>
      <c r="L35" s="50"/>
      <c r="M35" s="51">
        <v>1.7529999999999999</v>
      </c>
      <c r="N35" s="52"/>
      <c r="O35" s="47"/>
      <c r="P35" s="51">
        <v>1.742</v>
      </c>
      <c r="Q35" s="53"/>
      <c r="R35" s="47"/>
      <c r="S35" s="52">
        <v>1.4590000000000001</v>
      </c>
      <c r="T35" s="53"/>
    </row>
    <row r="36" spans="1:20" ht="14.25" customHeight="1">
      <c r="A36" s="11"/>
      <c r="B36" s="11"/>
      <c r="C36" s="187" t="s">
        <v>101</v>
      </c>
      <c r="D36" s="486"/>
      <c r="E36" s="189">
        <v>49.1</v>
      </c>
      <c r="F36" s="190">
        <v>15</v>
      </c>
      <c r="G36" s="190"/>
      <c r="H36" s="191"/>
      <c r="I36" s="47"/>
      <c r="J36" s="51">
        <v>2E-3</v>
      </c>
      <c r="K36" s="53"/>
      <c r="L36" s="50"/>
      <c r="M36" s="51">
        <v>2E-3</v>
      </c>
      <c r="N36" s="52"/>
      <c r="O36" s="47"/>
      <c r="P36" s="51">
        <v>2E-3</v>
      </c>
      <c r="Q36" s="53"/>
      <c r="R36" s="47"/>
      <c r="S36" s="51">
        <v>2E-3</v>
      </c>
      <c r="T36" s="53"/>
    </row>
    <row r="37" spans="1:20" ht="14.25" customHeight="1">
      <c r="A37" s="11"/>
      <c r="B37" s="11"/>
      <c r="C37" s="187" t="s">
        <v>102</v>
      </c>
      <c r="D37" s="188"/>
      <c r="E37" s="189">
        <v>49.1</v>
      </c>
      <c r="F37" s="190">
        <v>15</v>
      </c>
      <c r="G37" s="190"/>
      <c r="H37" s="191"/>
      <c r="I37" s="47"/>
      <c r="J37" s="51">
        <v>2E-3</v>
      </c>
      <c r="K37" s="53"/>
      <c r="L37" s="50"/>
      <c r="M37" s="51">
        <v>2E-3</v>
      </c>
      <c r="N37" s="52"/>
      <c r="O37" s="47"/>
      <c r="P37" s="51">
        <v>2E-3</v>
      </c>
      <c r="Q37" s="53"/>
      <c r="R37" s="47"/>
      <c r="S37" s="51">
        <v>2E-3</v>
      </c>
      <c r="T37" s="53"/>
    </row>
    <row r="38" spans="1:20" ht="14.25" customHeight="1">
      <c r="A38" s="11"/>
      <c r="B38" s="11"/>
      <c r="C38" s="187" t="s">
        <v>103</v>
      </c>
      <c r="D38" s="188"/>
      <c r="E38" s="189"/>
      <c r="F38" s="190"/>
      <c r="G38" s="190"/>
      <c r="H38" s="191"/>
      <c r="I38" s="47"/>
      <c r="J38" s="51">
        <v>0.91500000000000004</v>
      </c>
      <c r="K38" s="53"/>
      <c r="L38" s="50"/>
      <c r="M38" s="51">
        <v>0.995</v>
      </c>
      <c r="N38" s="52"/>
      <c r="O38" s="47"/>
      <c r="P38" s="51">
        <v>0.98599999999999999</v>
      </c>
      <c r="Q38" s="53"/>
      <c r="R38" s="47"/>
      <c r="S38" s="51">
        <v>0.82299999999999995</v>
      </c>
      <c r="T38" s="53"/>
    </row>
    <row r="39" spans="1:20" ht="14.25" customHeight="1">
      <c r="A39" s="11"/>
      <c r="B39" s="11"/>
      <c r="C39" s="187" t="s">
        <v>104</v>
      </c>
      <c r="D39" s="486"/>
      <c r="E39" s="189">
        <v>49.1</v>
      </c>
      <c r="F39" s="190">
        <v>15</v>
      </c>
      <c r="G39" s="190"/>
      <c r="H39" s="191"/>
      <c r="I39" s="47"/>
      <c r="J39" s="51">
        <v>6.3E-2</v>
      </c>
      <c r="K39" s="53"/>
      <c r="L39" s="50"/>
      <c r="M39" s="51">
        <v>6.3E-2</v>
      </c>
      <c r="N39" s="52"/>
      <c r="O39" s="47"/>
      <c r="P39" s="51">
        <v>6.3E-2</v>
      </c>
      <c r="Q39" s="53"/>
      <c r="R39" s="47"/>
      <c r="S39" s="52">
        <v>6.3E-2</v>
      </c>
      <c r="T39" s="53"/>
    </row>
    <row r="40" spans="1:20" ht="14.25" customHeight="1">
      <c r="A40" s="11"/>
      <c r="B40" s="11"/>
      <c r="C40" s="187" t="s">
        <v>105</v>
      </c>
      <c r="D40" s="188"/>
      <c r="E40" s="50"/>
      <c r="F40" s="190"/>
      <c r="G40" s="190"/>
      <c r="H40" s="191"/>
      <c r="I40" s="47"/>
      <c r="J40" s="51">
        <v>0.20300000000000001</v>
      </c>
      <c r="K40" s="53"/>
      <c r="L40" s="50"/>
      <c r="M40" s="51">
        <v>0.21199999999999999</v>
      </c>
      <c r="N40" s="52"/>
      <c r="O40" s="47"/>
      <c r="P40" s="51">
        <v>0.23699999999999999</v>
      </c>
      <c r="Q40" s="53"/>
      <c r="R40" s="47"/>
      <c r="S40" s="52">
        <v>0.24099999999999999</v>
      </c>
      <c r="T40" s="53"/>
    </row>
    <row r="41" spans="1:20" ht="14.25" customHeight="1">
      <c r="A41" s="11"/>
      <c r="B41" s="11"/>
      <c r="C41" s="412" t="s">
        <v>106</v>
      </c>
      <c r="D41" s="413"/>
      <c r="E41" s="189">
        <v>49.1</v>
      </c>
      <c r="F41" s="190">
        <v>15</v>
      </c>
      <c r="G41" s="190"/>
      <c r="H41" s="191"/>
      <c r="I41" s="47"/>
      <c r="J41" s="51">
        <v>0</v>
      </c>
      <c r="K41" s="53"/>
      <c r="L41" s="50"/>
      <c r="M41" s="51">
        <v>0</v>
      </c>
      <c r="N41" s="52"/>
      <c r="O41" s="47"/>
      <c r="P41" s="51">
        <v>0</v>
      </c>
      <c r="Q41" s="53"/>
      <c r="R41" s="47"/>
      <c r="S41" s="52">
        <v>0</v>
      </c>
      <c r="T41" s="53"/>
    </row>
    <row r="42" spans="1:20" ht="14.25" customHeight="1">
      <c r="A42" s="11"/>
      <c r="B42" s="11"/>
      <c r="C42" s="187" t="s">
        <v>107</v>
      </c>
      <c r="D42" s="188"/>
      <c r="E42" s="189"/>
      <c r="F42" s="190"/>
      <c r="G42" s="190"/>
      <c r="H42" s="191"/>
      <c r="I42" s="47"/>
      <c r="J42" s="51">
        <v>0.23300000000000001</v>
      </c>
      <c r="K42" s="53"/>
      <c r="L42" s="50"/>
      <c r="M42" s="51">
        <v>0.23200000000000001</v>
      </c>
      <c r="N42" s="52"/>
      <c r="O42" s="47"/>
      <c r="P42" s="51">
        <v>0.23300000000000001</v>
      </c>
      <c r="Q42" s="53"/>
      <c r="R42" s="47"/>
      <c r="S42" s="52">
        <v>0.23400000000000001</v>
      </c>
      <c r="T42" s="53"/>
    </row>
    <row r="43" spans="1:20" ht="14.25" customHeight="1">
      <c r="A43" s="11"/>
      <c r="B43" s="11"/>
      <c r="C43" s="187" t="s">
        <v>108</v>
      </c>
      <c r="D43" s="188"/>
      <c r="E43" s="189">
        <v>49.1</v>
      </c>
      <c r="F43" s="190">
        <v>15</v>
      </c>
      <c r="G43" s="190"/>
      <c r="H43" s="191"/>
      <c r="I43" s="47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0</v>
      </c>
      <c r="T43" s="53"/>
    </row>
    <row r="44" spans="1:20" ht="14.25" customHeight="1">
      <c r="A44" s="11"/>
      <c r="B44" s="11"/>
      <c r="C44" s="187" t="s">
        <v>109</v>
      </c>
      <c r="D44" s="188"/>
      <c r="E44" s="189">
        <v>49.1</v>
      </c>
      <c r="F44" s="190">
        <v>15</v>
      </c>
      <c r="G44" s="190"/>
      <c r="H44" s="191"/>
      <c r="I44" s="47"/>
      <c r="J44" s="51">
        <v>0.19400000000000001</v>
      </c>
      <c r="K44" s="53"/>
      <c r="L44" s="50"/>
      <c r="M44" s="51">
        <v>0.17699999999999999</v>
      </c>
      <c r="N44" s="52"/>
      <c r="O44" s="47"/>
      <c r="P44" s="51">
        <v>0.17100000000000001</v>
      </c>
      <c r="Q44" s="53"/>
      <c r="R44" s="47"/>
      <c r="S44" s="52">
        <v>0.10199999999999999</v>
      </c>
      <c r="T44" s="53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457"/>
      <c r="J45" s="453"/>
      <c r="K45" s="454"/>
      <c r="L45" s="455"/>
      <c r="M45" s="453"/>
      <c r="N45" s="456"/>
      <c r="O45" s="457"/>
      <c r="P45" s="453"/>
      <c r="Q45" s="454"/>
      <c r="R45" s="457"/>
      <c r="S45" s="456"/>
      <c r="T45" s="202"/>
    </row>
    <row r="46" spans="1:20" ht="14.25" customHeight="1">
      <c r="A46" s="11"/>
      <c r="B46" s="11"/>
      <c r="C46" s="412"/>
      <c r="D46" s="413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87"/>
      <c r="D47" s="188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414"/>
      <c r="D48" s="415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87"/>
      <c r="D49" s="188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87"/>
      <c r="D50" s="188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87"/>
      <c r="D51" s="188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416"/>
      <c r="F52" s="417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236"/>
      <c r="D53" s="418"/>
      <c r="E53" s="214" t="s">
        <v>50</v>
      </c>
      <c r="F53" s="419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420"/>
      <c r="D54" s="421"/>
      <c r="E54" s="171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42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110</v>
      </c>
      <c r="K57" s="245"/>
      <c r="L57" s="423"/>
      <c r="M57" s="242" t="s">
        <v>110</v>
      </c>
      <c r="N57" s="424"/>
      <c r="O57" s="246"/>
      <c r="P57" s="242" t="s">
        <v>110</v>
      </c>
      <c r="Q57" s="245"/>
      <c r="R57" s="246"/>
      <c r="S57" s="242" t="s">
        <v>110</v>
      </c>
      <c r="T57" s="243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/>
      <c r="K58" s="255"/>
      <c r="L58" s="253"/>
      <c r="M58" s="254"/>
      <c r="N58" s="255"/>
      <c r="O58" s="253"/>
      <c r="P58" s="254"/>
      <c r="Q58" s="255"/>
      <c r="R58" s="253"/>
      <c r="S58" s="25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54"/>
      <c r="K59" s="264"/>
      <c r="L59" s="262"/>
      <c r="M59" s="254"/>
      <c r="N59" s="264"/>
      <c r="O59" s="262"/>
      <c r="P59" s="254"/>
      <c r="Q59" s="264"/>
      <c r="R59" s="262"/>
      <c r="S59" s="254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ROUND((V8^2+W8^2)*[1]АРЭС!$F$10/[1]АРЭС!$C$10^2,4)</f>
        <v>1.5E-3</v>
      </c>
      <c r="J62" s="279" t="s">
        <v>59</v>
      </c>
      <c r="K62" s="280">
        <f>ROUND((V8^2+W8^2)*[1]АРЭС!$I$10/([1]АРЭС!$C$10*100),4)</f>
        <v>4.2200000000000001E-2</v>
      </c>
      <c r="L62" s="278">
        <f>ROUND((X8^2+Y8^2)*[1]АРЭС!$F$10/[1]АРЭС!$C$10^2,4)</f>
        <v>1.1999999999999999E-3</v>
      </c>
      <c r="M62" s="279" t="s">
        <v>59</v>
      </c>
      <c r="N62" s="280">
        <f>ROUND((X8^2+Y8^2)*[1]АРЭС!$I$10/([1]АРЭС!$C$10*100),4)</f>
        <v>3.4099999999999998E-2</v>
      </c>
      <c r="O62" s="278">
        <f>ROUND((Z8^2+AA8^2)*[1]АРЭС!$F$10/[1]АРЭС!$C$10^2,4)</f>
        <v>1E-3</v>
      </c>
      <c r="P62" s="279" t="s">
        <v>59</v>
      </c>
      <c r="Q62" s="280">
        <f>ROUND((Z8^2+AA8^2)*[1]АРЭС!$I$10/([1]АРЭС!$C$10*100),4)</f>
        <v>2.8500000000000001E-2</v>
      </c>
      <c r="R62" s="278">
        <f>ROUND((AB8^2+AC8^2)*[1]АРЭС!$F$10/[1]АРЭС!$C$10^2,4)</f>
        <v>6.9999999999999999E-4</v>
      </c>
      <c r="S62" s="279" t="s">
        <v>59</v>
      </c>
      <c r="T62" s="280">
        <f>ROUND((AB8^2+AC8^2)*[1]АРЭС!$I$10/([1]АРЭС!$C$10*100),4)</f>
        <v>2.1499999999999998E-2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ROUND((V12^2+W12^2)*[1]АРЭС!$F$11/[1]АРЭС!$C$11^2,4)</f>
        <v>6.9999999999999999E-4</v>
      </c>
      <c r="J63" s="285" t="s">
        <v>59</v>
      </c>
      <c r="K63" s="286">
        <f>ROUND((V12^2+W12^2)*[1]АРЭС!$I$11/([1]АРЭС!$C$11*100),4)</f>
        <v>2.24E-2</v>
      </c>
      <c r="L63" s="284">
        <f>ROUND((X12^2+Y12^2)*[1]АРЭС!$F$11/[1]АРЭС!$C$11^2,4)</f>
        <v>6.9999999999999999E-4</v>
      </c>
      <c r="M63" s="285" t="s">
        <v>59</v>
      </c>
      <c r="N63" s="286">
        <f>ROUND((X12^2+Y12^2)*[1]АРЭС!$I$11/([1]АРЭС!$C$11*100),4)</f>
        <v>2.2499999999999999E-2</v>
      </c>
      <c r="O63" s="284">
        <f>ROUND((Z12^2+AA12^2)*[1]АРЭС!$F$11/[1]АРЭС!$C$11^2,4)</f>
        <v>5.0000000000000001E-4</v>
      </c>
      <c r="P63" s="285" t="s">
        <v>59</v>
      </c>
      <c r="Q63" s="286">
        <f>ROUND((Z12^2+AA12^2)*[1]АРЭС!$I$11/([1]АРЭС!$C$11*100),4)</f>
        <v>1.5699999999999999E-2</v>
      </c>
      <c r="R63" s="284">
        <f>ROUND((AB12^2+AC12^2)*[1]АРЭС!$F$11/[1]АРЭС!$C$11^2,4)</f>
        <v>4.0000000000000002E-4</v>
      </c>
      <c r="S63" s="285" t="s">
        <v>59</v>
      </c>
      <c r="T63" s="286">
        <f>ROUND((AB12^2+AC12^2)*[1]АРЭС!$I$11/([1]АРЭС!$C$11*100),4)</f>
        <v>1.4E-2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2.3725000000000001</v>
      </c>
      <c r="J66" s="299" t="s">
        <v>59</v>
      </c>
      <c r="K66" s="300">
        <f>K62+W8+W7+H7</f>
        <v>0.90239999999999998</v>
      </c>
      <c r="L66" s="298">
        <f>L62+X8+X7+H6</f>
        <v>2.1161999999999996</v>
      </c>
      <c r="M66" s="299" t="s">
        <v>59</v>
      </c>
      <c r="N66" s="301">
        <f>N62+Y8+Y7+H7</f>
        <v>0.88029999999999997</v>
      </c>
      <c r="O66" s="302">
        <f>O62+Z8+Z7+H6</f>
        <v>1.9399999999999997</v>
      </c>
      <c r="P66" s="299" t="s">
        <v>59</v>
      </c>
      <c r="Q66" s="300">
        <f>Q62+AA8+AA7+H7</f>
        <v>0.80069999999999997</v>
      </c>
      <c r="R66" s="298">
        <f>R62+AB8+AB7+H6</f>
        <v>1.6746999999999999</v>
      </c>
      <c r="S66" s="299" t="s">
        <v>59</v>
      </c>
      <c r="T66" s="301">
        <f>T62+AC8+AC7+H7</f>
        <v>0.75069999999999992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1.7566999999999999</v>
      </c>
      <c r="J67" s="287" t="s">
        <v>59</v>
      </c>
      <c r="K67" s="309">
        <f>K63+W12+W11+H11</f>
        <v>0.75139999999999996</v>
      </c>
      <c r="L67" s="310">
        <f>L63+X12+X11+H10</f>
        <v>1.7356999999999998</v>
      </c>
      <c r="M67" s="287" t="s">
        <v>59</v>
      </c>
      <c r="N67" s="311">
        <f>N63+Y12+Y11+H11</f>
        <v>0.8115</v>
      </c>
      <c r="O67" s="309">
        <f>O63+Z12+Z11+H10</f>
        <v>1.4814999999999998</v>
      </c>
      <c r="P67" s="287" t="s">
        <v>59</v>
      </c>
      <c r="Q67" s="309">
        <f>Q63+AA12+AA11+H11</f>
        <v>0.62470000000000003</v>
      </c>
      <c r="R67" s="310">
        <f>R63+AB12+AB11+H10</f>
        <v>1.3854</v>
      </c>
      <c r="S67" s="287" t="s">
        <v>59</v>
      </c>
      <c r="T67" s="311">
        <f>T63+AC12+AC11+H11</f>
        <v>0.628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4.1292</v>
      </c>
      <c r="J70" s="324" t="s">
        <v>59</v>
      </c>
      <c r="K70" s="325">
        <f>K66+K67</f>
        <v>1.6537999999999999</v>
      </c>
      <c r="L70" s="323">
        <f>L66+L67</f>
        <v>3.8518999999999997</v>
      </c>
      <c r="M70" s="324" t="s">
        <v>59</v>
      </c>
      <c r="N70" s="325">
        <f>N66+N67</f>
        <v>1.6918</v>
      </c>
      <c r="O70" s="323">
        <f>O66+O67</f>
        <v>3.4214999999999995</v>
      </c>
      <c r="P70" s="324" t="s">
        <v>59</v>
      </c>
      <c r="Q70" s="325">
        <f>Q66+Q67</f>
        <v>1.4254</v>
      </c>
      <c r="R70" s="323">
        <f>R66+R67</f>
        <v>3.0600999999999998</v>
      </c>
      <c r="S70" s="324" t="s">
        <v>59</v>
      </c>
      <c r="T70" s="325">
        <f>T66+T67</f>
        <v>1.3786999999999998</v>
      </c>
    </row>
    <row r="71" spans="1:20" ht="14.25" customHeight="1" thickBot="1">
      <c r="A71" s="11"/>
      <c r="B71" s="126" t="s">
        <v>65</v>
      </c>
      <c r="C71" s="425"/>
      <c r="D71" s="426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s="427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S40" sqref="S40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15" width="5.42578125" customWidth="1"/>
    <col min="16" max="16" width="6.28515625" customWidth="1"/>
    <col min="17" max="17" width="7" customWidth="1"/>
    <col min="18" max="20" width="6.28515625" customWidth="1"/>
    <col min="21" max="29" width="0" hidden="1" customWidth="1"/>
  </cols>
  <sheetData>
    <row r="1" spans="1:31" ht="14.25" customHeight="1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4</v>
      </c>
      <c r="J3" s="9"/>
      <c r="K3" s="10"/>
      <c r="L3" s="8" t="s">
        <v>5</v>
      </c>
      <c r="M3" s="9"/>
      <c r="N3" s="10"/>
      <c r="O3" s="8" t="s">
        <v>6</v>
      </c>
      <c r="P3" s="9"/>
      <c r="Q3" s="10"/>
      <c r="R3" s="8" t="s">
        <v>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84" t="s">
        <v>21</v>
      </c>
      <c r="H6" s="348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89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487">
        <v>2.9489999999999998</v>
      </c>
      <c r="K8" s="488">
        <v>2.1859999999999999</v>
      </c>
      <c r="L8" s="489"/>
      <c r="M8" s="490">
        <v>2.9009999999999998</v>
      </c>
      <c r="N8" s="488">
        <v>2.1930000000000001</v>
      </c>
      <c r="O8" s="489"/>
      <c r="P8" s="487">
        <v>2.8490000000000002</v>
      </c>
      <c r="Q8" s="488">
        <v>2.1819999999999999</v>
      </c>
      <c r="R8" s="491"/>
      <c r="S8" s="487">
        <v>2.7490000000000001</v>
      </c>
      <c r="T8" s="492">
        <v>2.0859999999999999</v>
      </c>
      <c r="U8" t="s">
        <v>120</v>
      </c>
      <c r="V8" s="493">
        <f>IF(I8&gt;0,ROUND(I8*$I$57*$K$58*SQRT(3)/1000,3),J8)</f>
        <v>2.9489999999999998</v>
      </c>
      <c r="W8" s="494">
        <f>IF(K8&gt;0,K8,ROUND(V8*$F$53,3))</f>
        <v>2.1859999999999999</v>
      </c>
      <c r="X8" s="493">
        <f>IF(L8&gt;0,ROUND(L8*$L$57*$N$58*SQRT(3)/1000,3),M8)</f>
        <v>2.9009999999999998</v>
      </c>
      <c r="Y8" s="494">
        <f>IF(N8&gt;0,N8,ROUND(X8*$F$53,3))</f>
        <v>2.1930000000000001</v>
      </c>
      <c r="Z8" s="493">
        <f>IF(O8&gt;0,ROUND(O8*$O$57*$Q$58*SQRT(3)/1000,3),P8)</f>
        <v>2.8490000000000002</v>
      </c>
      <c r="AA8" s="494">
        <f>IF(Q8&gt;0,Q8,ROUND(Z8*$F$53,3))</f>
        <v>2.1819999999999999</v>
      </c>
      <c r="AB8" s="493">
        <f>IF(R8&gt;0,ROUND(R8*$R$57*$T$58*SQRT(3)/1000,3),S8)</f>
        <v>2.7490000000000001</v>
      </c>
      <c r="AC8" s="68">
        <f>IF(T8&gt;0,T8,ROUND(AB8*$F$53,3))</f>
        <v>2.0859999999999999</v>
      </c>
    </row>
    <row r="9" spans="1:31" ht="14.25" customHeight="1" thickBot="1">
      <c r="A9" s="11"/>
      <c r="B9" s="11"/>
      <c r="C9" s="69"/>
      <c r="D9" s="70" t="s">
        <v>26</v>
      </c>
      <c r="E9" s="384"/>
      <c r="F9" s="385"/>
      <c r="G9" s="385"/>
      <c r="H9" s="386"/>
      <c r="I9" s="374"/>
      <c r="J9" s="495"/>
      <c r="K9" s="496"/>
      <c r="L9" s="497"/>
      <c r="M9" s="498"/>
      <c r="N9" s="498"/>
      <c r="O9" s="497"/>
      <c r="P9" s="495"/>
      <c r="Q9" s="496"/>
      <c r="R9" s="499"/>
      <c r="S9" s="495"/>
      <c r="T9" s="500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91</v>
      </c>
      <c r="D10" s="81">
        <v>110</v>
      </c>
      <c r="E10" s="379">
        <v>7</v>
      </c>
      <c r="F10" s="380"/>
      <c r="G10" s="84" t="s">
        <v>21</v>
      </c>
      <c r="H10" s="348">
        <f>[1]АРЭС!$E$9</f>
        <v>2.5000000000000001E-2</v>
      </c>
      <c r="I10" s="34"/>
      <c r="J10" s="501"/>
      <c r="K10" s="255"/>
      <c r="L10" s="253"/>
      <c r="M10" s="502"/>
      <c r="N10" s="502"/>
      <c r="O10" s="253"/>
      <c r="P10" s="501"/>
      <c r="Q10" s="255"/>
      <c r="R10" s="254"/>
      <c r="S10" s="501"/>
      <c r="T10" s="3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409"/>
      <c r="K11" s="503"/>
      <c r="L11" s="504"/>
      <c r="M11" s="505"/>
      <c r="N11" s="505"/>
      <c r="O11" s="504"/>
      <c r="P11" s="409"/>
      <c r="Q11" s="503"/>
      <c r="R11" s="506"/>
      <c r="S11" s="409"/>
      <c r="T11" s="51"/>
      <c r="U11" s="39" t="s">
        <v>89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373"/>
      <c r="J12" s="487">
        <v>3.2360000000000002</v>
      </c>
      <c r="K12" s="488">
        <v>2.2610000000000001</v>
      </c>
      <c r="L12" s="489"/>
      <c r="M12" s="490">
        <v>3.29</v>
      </c>
      <c r="N12" s="488">
        <v>2.3330000000000002</v>
      </c>
      <c r="O12" s="489"/>
      <c r="P12" s="487">
        <v>3.2690000000000001</v>
      </c>
      <c r="Q12" s="488">
        <v>2.3559999999999999</v>
      </c>
      <c r="R12" s="491"/>
      <c r="S12" s="487">
        <v>3.16</v>
      </c>
      <c r="T12" s="487">
        <v>2.2400000000000002</v>
      </c>
      <c r="U12" t="s">
        <v>120</v>
      </c>
      <c r="V12" s="493">
        <f>IF(I12&gt;0,ROUND(I12*$K$57*$K$59*SQRT(3)/1000,3),J12)</f>
        <v>3.2360000000000002</v>
      </c>
      <c r="W12" s="494">
        <f>IF(K12&gt;0,K12,ROUND(V12*$F$54,3))</f>
        <v>2.2610000000000001</v>
      </c>
      <c r="X12" s="493">
        <f>IF(L12&gt;0,ROUND(L12*$N$57*$N$59*SQRT(3)/1000,3),M12)</f>
        <v>3.29</v>
      </c>
      <c r="Y12" s="494">
        <f>IF(N12&gt;0,N12,ROUND(X12*$F$54,3))</f>
        <v>2.3330000000000002</v>
      </c>
      <c r="Z12" s="493">
        <f>IF(O12&gt;0,ROUND(O12*$Q$57*$Q$59*SQRT(3)/1000,3),P12)</f>
        <v>3.2690000000000001</v>
      </c>
      <c r="AA12" s="494">
        <f>IF(Q12&gt;0,Q12,ROUND(Z12*$F$54,3))</f>
        <v>2.3559999999999999</v>
      </c>
      <c r="AB12" s="493">
        <f>IF(R12&gt;0,ROUND(R12*$T$57*$T$59*SQRT(3)/1000,3),S12)</f>
        <v>3.16</v>
      </c>
      <c r="AC12" s="494">
        <f>IF(T12&gt;0,T12,ROUND(AB12*$F$54,3))</f>
        <v>2.2400000000000002</v>
      </c>
    </row>
    <row r="13" spans="1:31" ht="14.25" customHeight="1" thickBot="1">
      <c r="A13" s="11"/>
      <c r="B13" s="11"/>
      <c r="C13" s="69"/>
      <c r="D13" s="70" t="s">
        <v>26</v>
      </c>
      <c r="E13" s="384"/>
      <c r="F13" s="385"/>
      <c r="G13" s="385"/>
      <c r="H13" s="386"/>
      <c r="I13" s="374"/>
      <c r="J13" s="495"/>
      <c r="K13" s="496"/>
      <c r="L13" s="499"/>
      <c r="M13" s="495"/>
      <c r="N13" s="498"/>
      <c r="O13" s="497"/>
      <c r="P13" s="495"/>
      <c r="Q13" s="496"/>
      <c r="R13" s="497"/>
      <c r="S13" s="498"/>
      <c r="T13" s="500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507" t="s">
        <v>21</v>
      </c>
      <c r="H14" s="218"/>
      <c r="I14" s="214"/>
      <c r="J14" s="389"/>
      <c r="K14" s="390"/>
      <c r="L14" s="391"/>
      <c r="M14" s="389"/>
      <c r="N14" s="392"/>
      <c r="O14" s="393"/>
      <c r="P14" s="389"/>
      <c r="Q14" s="390"/>
      <c r="R14" s="393"/>
      <c r="S14" s="392"/>
      <c r="T14" s="215"/>
    </row>
    <row r="15" spans="1:31" ht="14.25" customHeight="1">
      <c r="A15" s="11"/>
      <c r="B15" s="11"/>
      <c r="C15" s="41"/>
      <c r="D15" s="42"/>
      <c r="E15" s="109"/>
      <c r="F15" s="110"/>
      <c r="G15" s="508" t="s">
        <v>25</v>
      </c>
      <c r="H15" s="237"/>
      <c r="I15" s="375"/>
      <c r="J15" s="435"/>
      <c r="K15" s="436"/>
      <c r="L15" s="437"/>
      <c r="M15" s="435"/>
      <c r="N15" s="438"/>
      <c r="O15" s="439"/>
      <c r="P15" s="435"/>
      <c r="Q15" s="436"/>
      <c r="R15" s="439"/>
      <c r="S15" s="438"/>
      <c r="T15" s="198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40"/>
      <c r="K16" s="441"/>
      <c r="L16" s="442"/>
      <c r="M16" s="440"/>
      <c r="N16" s="446"/>
      <c r="O16" s="445"/>
      <c r="P16" s="440"/>
      <c r="Q16" s="441"/>
      <c r="R16" s="445"/>
      <c r="S16" s="446"/>
      <c r="T16" s="417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48"/>
      <c r="K17" s="449"/>
      <c r="L17" s="450"/>
      <c r="M17" s="448"/>
      <c r="N17" s="451"/>
      <c r="O17" s="452"/>
      <c r="P17" s="448"/>
      <c r="Q17" s="449"/>
      <c r="R17" s="452"/>
      <c r="S17" s="451"/>
      <c r="T17" s="475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507" t="s">
        <v>21</v>
      </c>
      <c r="H18" s="218"/>
      <c r="I18" s="214"/>
      <c r="J18" s="389"/>
      <c r="K18" s="390"/>
      <c r="L18" s="391"/>
      <c r="M18" s="389"/>
      <c r="N18" s="392"/>
      <c r="O18" s="393"/>
      <c r="P18" s="389"/>
      <c r="Q18" s="390"/>
      <c r="R18" s="393"/>
      <c r="S18" s="392"/>
      <c r="T18" s="215"/>
    </row>
    <row r="19" spans="1:20" ht="14.25" customHeight="1">
      <c r="A19" s="11"/>
      <c r="B19" s="11"/>
      <c r="C19" s="41"/>
      <c r="D19" s="42"/>
      <c r="E19" s="109"/>
      <c r="F19" s="110"/>
      <c r="G19" s="508" t="s">
        <v>25</v>
      </c>
      <c r="H19" s="237"/>
      <c r="I19" s="375"/>
      <c r="J19" s="435"/>
      <c r="K19" s="436"/>
      <c r="L19" s="437"/>
      <c r="M19" s="435"/>
      <c r="N19" s="438"/>
      <c r="O19" s="439"/>
      <c r="P19" s="435"/>
      <c r="Q19" s="436"/>
      <c r="R19" s="439"/>
      <c r="S19" s="438"/>
      <c r="T19" s="198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40"/>
      <c r="K20" s="441"/>
      <c r="L20" s="442"/>
      <c r="M20" s="440"/>
      <c r="N20" s="446"/>
      <c r="O20" s="445"/>
      <c r="P20" s="440"/>
      <c r="Q20" s="441"/>
      <c r="R20" s="445"/>
      <c r="S20" s="446"/>
      <c r="T20" s="417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48"/>
      <c r="K21" s="449"/>
      <c r="L21" s="450"/>
      <c r="M21" s="448"/>
      <c r="N21" s="451"/>
      <c r="O21" s="452"/>
      <c r="P21" s="448"/>
      <c r="Q21" s="449"/>
      <c r="R21" s="452"/>
      <c r="S21" s="451"/>
      <c r="T21" s="475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389"/>
      <c r="K22" s="390"/>
      <c r="L22" s="391"/>
      <c r="M22" s="389"/>
      <c r="N22" s="392"/>
      <c r="O22" s="393"/>
      <c r="P22" s="389"/>
      <c r="Q22" s="390"/>
      <c r="R22" s="393"/>
      <c r="S22" s="392"/>
      <c r="T22" s="21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394"/>
      <c r="K23" s="395"/>
      <c r="L23" s="396"/>
      <c r="M23" s="394"/>
      <c r="N23" s="397"/>
      <c r="O23" s="398"/>
      <c r="P23" s="394"/>
      <c r="Q23" s="395"/>
      <c r="R23" s="398"/>
      <c r="S23" s="397"/>
      <c r="T23" s="22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6.1850000000000005</v>
      </c>
      <c r="K24" s="360">
        <f>K8+K12</f>
        <v>4.4470000000000001</v>
      </c>
      <c r="L24" s="399"/>
      <c r="M24" s="360">
        <f>M8+M12</f>
        <v>6.1909999999999998</v>
      </c>
      <c r="N24" s="360">
        <f>N8+N12</f>
        <v>4.5259999999999998</v>
      </c>
      <c r="O24" s="400"/>
      <c r="P24" s="360">
        <f>P8+P12</f>
        <v>6.1180000000000003</v>
      </c>
      <c r="Q24" s="360">
        <f>Q8+Q12</f>
        <v>4.5380000000000003</v>
      </c>
      <c r="R24" s="400"/>
      <c r="S24" s="401">
        <f>S8+S12</f>
        <v>5.9090000000000007</v>
      </c>
      <c r="T24" s="360">
        <f>T8+T12</f>
        <v>4.3260000000000005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121</v>
      </c>
      <c r="D27" s="178"/>
      <c r="E27" s="179">
        <v>48.7</v>
      </c>
      <c r="F27" s="180">
        <v>65</v>
      </c>
      <c r="G27" s="180"/>
      <c r="H27" s="181"/>
      <c r="I27" s="404"/>
      <c r="J27" s="405">
        <v>2.9000000000000001E-2</v>
      </c>
      <c r="K27" s="406"/>
      <c r="L27" s="407"/>
      <c r="M27" s="405">
        <v>2.9000000000000001E-2</v>
      </c>
      <c r="N27" s="408"/>
      <c r="O27" s="404"/>
      <c r="P27" s="405">
        <v>2.9000000000000001E-2</v>
      </c>
      <c r="Q27" s="406"/>
      <c r="R27" s="404"/>
      <c r="S27" s="408">
        <v>1.2999999999999999E-2</v>
      </c>
      <c r="T27" s="406"/>
    </row>
    <row r="28" spans="1:20" ht="14.25" customHeight="1">
      <c r="A28" s="11"/>
      <c r="B28" s="11"/>
      <c r="C28" s="187" t="s">
        <v>122</v>
      </c>
      <c r="D28" s="188"/>
      <c r="E28" s="189"/>
      <c r="F28" s="190"/>
      <c r="G28" s="190"/>
      <c r="H28" s="191"/>
      <c r="I28" s="47"/>
      <c r="J28" s="409">
        <v>0.72099999999999997</v>
      </c>
      <c r="K28" s="409"/>
      <c r="L28" s="409"/>
      <c r="M28" s="409">
        <v>0.72199999999999998</v>
      </c>
      <c r="N28" s="409"/>
      <c r="O28" s="409"/>
      <c r="P28" s="409">
        <v>0.68300000000000005</v>
      </c>
      <c r="Q28" s="409"/>
      <c r="R28" s="409"/>
      <c r="S28" s="409">
        <v>0.70699999999999996</v>
      </c>
      <c r="T28" s="409"/>
    </row>
    <row r="29" spans="1:20" ht="14.25" customHeight="1">
      <c r="A29" s="11"/>
      <c r="B29" s="11"/>
      <c r="C29" s="187" t="s">
        <v>123</v>
      </c>
      <c r="D29" s="188"/>
      <c r="E29" s="189">
        <v>48.7</v>
      </c>
      <c r="F29" s="190">
        <v>65</v>
      </c>
      <c r="G29" s="190"/>
      <c r="H29" s="191"/>
      <c r="I29" s="47"/>
      <c r="J29" s="51">
        <v>0.111</v>
      </c>
      <c r="K29" s="53"/>
      <c r="L29" s="50"/>
      <c r="M29" s="51">
        <v>0.112</v>
      </c>
      <c r="N29" s="52"/>
      <c r="O29" s="47"/>
      <c r="P29" s="51">
        <v>0.111</v>
      </c>
      <c r="Q29" s="53"/>
      <c r="R29" s="47"/>
      <c r="S29" s="52">
        <v>0.112</v>
      </c>
      <c r="T29" s="53"/>
    </row>
    <row r="30" spans="1:20" ht="14.25" customHeight="1">
      <c r="A30" s="11"/>
      <c r="B30" s="11"/>
      <c r="C30" s="187" t="s">
        <v>124</v>
      </c>
      <c r="D30" s="188"/>
      <c r="E30" s="189"/>
      <c r="F30" s="190"/>
      <c r="G30" s="190"/>
      <c r="H30" s="191"/>
      <c r="I30" s="47"/>
      <c r="J30" s="51">
        <v>6.3E-2</v>
      </c>
      <c r="K30" s="53"/>
      <c r="L30" s="50"/>
      <c r="M30" s="51">
        <v>6.0999999999999999E-2</v>
      </c>
      <c r="N30" s="52"/>
      <c r="O30" s="47"/>
      <c r="P30" s="51">
        <v>6.0999999999999999E-2</v>
      </c>
      <c r="Q30" s="53"/>
      <c r="R30" s="47"/>
      <c r="S30" s="52">
        <v>6.0999999999999999E-2</v>
      </c>
      <c r="T30" s="51"/>
    </row>
    <row r="31" spans="1:20" ht="14.25" customHeight="1">
      <c r="A31" s="11"/>
      <c r="B31" s="11"/>
      <c r="C31" s="187" t="s">
        <v>125</v>
      </c>
      <c r="D31" s="188"/>
      <c r="E31" s="189"/>
      <c r="F31" s="190"/>
      <c r="G31" s="190"/>
      <c r="H31" s="191"/>
      <c r="I31" s="47"/>
      <c r="J31" s="51">
        <v>7.1999999999999995E-2</v>
      </c>
      <c r="K31" s="53"/>
      <c r="L31" s="50"/>
      <c r="M31" s="51">
        <v>7.1999999999999995E-2</v>
      </c>
      <c r="N31" s="52"/>
      <c r="O31" s="47"/>
      <c r="P31" s="51">
        <v>7.3999999999999996E-2</v>
      </c>
      <c r="Q31" s="53"/>
      <c r="R31" s="47"/>
      <c r="S31" s="52">
        <v>7.3999999999999996E-2</v>
      </c>
      <c r="T31" s="53"/>
    </row>
    <row r="32" spans="1:20" ht="14.25" customHeight="1">
      <c r="A32" s="11"/>
      <c r="B32" s="11"/>
      <c r="C32" s="187" t="s">
        <v>126</v>
      </c>
      <c r="D32" s="188"/>
      <c r="E32" s="189"/>
      <c r="F32" s="190"/>
      <c r="G32" s="190"/>
      <c r="H32" s="191"/>
      <c r="I32" s="47"/>
      <c r="J32" s="51">
        <v>1.4999999999999999E-2</v>
      </c>
      <c r="K32" s="53"/>
      <c r="L32" s="50"/>
      <c r="M32" s="51">
        <v>1.4999999999999999E-2</v>
      </c>
      <c r="N32" s="52"/>
      <c r="O32" s="47"/>
      <c r="P32" s="51">
        <v>1.6E-2</v>
      </c>
      <c r="Q32" s="53"/>
      <c r="R32" s="47"/>
      <c r="S32" s="52">
        <v>1.6E-2</v>
      </c>
      <c r="T32" s="53"/>
    </row>
    <row r="33" spans="1:21" ht="14.25" customHeight="1">
      <c r="A33" s="11"/>
      <c r="B33" s="11"/>
      <c r="C33" s="187" t="s">
        <v>127</v>
      </c>
      <c r="D33" s="188"/>
      <c r="E33" s="189"/>
      <c r="F33" s="190"/>
      <c r="G33" s="190"/>
      <c r="H33" s="191"/>
      <c r="I33" s="47"/>
      <c r="J33" s="51">
        <v>0.51700000000000002</v>
      </c>
      <c r="K33" s="53"/>
      <c r="L33" s="50"/>
      <c r="M33" s="51">
        <v>0.52</v>
      </c>
      <c r="N33" s="52"/>
      <c r="O33" s="47"/>
      <c r="P33" s="51">
        <v>0.54</v>
      </c>
      <c r="Q33" s="53"/>
      <c r="R33" s="47"/>
      <c r="S33" s="52">
        <v>0.54</v>
      </c>
      <c r="T33" s="53"/>
    </row>
    <row r="34" spans="1:21" ht="14.25" customHeight="1">
      <c r="A34" s="11"/>
      <c r="B34" s="11"/>
      <c r="C34" s="187" t="s">
        <v>128</v>
      </c>
      <c r="D34" s="188"/>
      <c r="E34" s="189">
        <v>48.7</v>
      </c>
      <c r="F34" s="190">
        <v>65</v>
      </c>
      <c r="G34" s="190"/>
      <c r="H34" s="191"/>
      <c r="I34" s="47"/>
      <c r="J34" s="51">
        <v>1.145</v>
      </c>
      <c r="K34" s="53"/>
      <c r="L34" s="50"/>
      <c r="M34" s="51">
        <v>1.153</v>
      </c>
      <c r="N34" s="52"/>
      <c r="O34" s="47"/>
      <c r="P34" s="51">
        <v>1.1080000000000001</v>
      </c>
      <c r="Q34" s="53"/>
      <c r="R34" s="47"/>
      <c r="S34" s="52">
        <v>1.0409999999999999</v>
      </c>
      <c r="T34" s="53"/>
    </row>
    <row r="35" spans="1:21" ht="14.25" customHeight="1">
      <c r="A35" s="11"/>
      <c r="B35" s="11"/>
      <c r="C35" s="187" t="s">
        <v>129</v>
      </c>
      <c r="D35" s="188"/>
      <c r="E35" s="189">
        <v>48.7</v>
      </c>
      <c r="F35" s="190">
        <v>65</v>
      </c>
      <c r="G35" s="190"/>
      <c r="H35" s="191"/>
      <c r="I35" s="47"/>
      <c r="J35" s="409">
        <v>0.28699999999999998</v>
      </c>
      <c r="K35" s="53"/>
      <c r="L35" s="50"/>
      <c r="M35" s="409">
        <v>0.28699999999999998</v>
      </c>
      <c r="N35" s="53"/>
      <c r="O35" s="47"/>
      <c r="P35" s="409">
        <v>0.28699999999999998</v>
      </c>
      <c r="Q35" s="53"/>
      <c r="R35" s="47"/>
      <c r="S35" s="409">
        <v>0.28799999999999998</v>
      </c>
      <c r="T35" s="53"/>
    </row>
    <row r="36" spans="1:21" ht="14.25" customHeight="1">
      <c r="A36" s="11"/>
      <c r="B36" s="11"/>
      <c r="C36" s="187" t="s">
        <v>130</v>
      </c>
      <c r="D36" s="188"/>
      <c r="E36" s="189"/>
      <c r="F36" s="190"/>
      <c r="G36" s="190"/>
      <c r="H36" s="191"/>
      <c r="I36" s="47"/>
      <c r="J36" s="51">
        <v>0.25900000000000001</v>
      </c>
      <c r="K36" s="53"/>
      <c r="L36" s="50"/>
      <c r="M36" s="51">
        <v>0.25900000000000001</v>
      </c>
      <c r="N36" s="52"/>
      <c r="O36" s="47"/>
      <c r="P36" s="51">
        <v>0.25900000000000001</v>
      </c>
      <c r="Q36" s="53"/>
      <c r="R36" s="47"/>
      <c r="S36" s="52">
        <v>0.25900000000000001</v>
      </c>
      <c r="T36" s="53"/>
    </row>
    <row r="37" spans="1:21" ht="14.25" customHeight="1">
      <c r="A37" s="11"/>
      <c r="B37" s="11"/>
      <c r="C37" s="187" t="s">
        <v>131</v>
      </c>
      <c r="D37" s="188"/>
      <c r="E37" s="189"/>
      <c r="F37" s="190"/>
      <c r="G37" s="190"/>
      <c r="H37" s="191"/>
      <c r="I37" s="47"/>
      <c r="J37" s="409">
        <v>0.124</v>
      </c>
      <c r="K37" s="409"/>
      <c r="L37" s="409"/>
      <c r="M37" s="409">
        <v>0.122</v>
      </c>
      <c r="N37" s="409"/>
      <c r="O37" s="409"/>
      <c r="P37" s="409">
        <v>0.122</v>
      </c>
      <c r="Q37" s="409"/>
      <c r="R37" s="409"/>
      <c r="S37" s="409">
        <v>0.122</v>
      </c>
      <c r="T37" s="409"/>
    </row>
    <row r="38" spans="1:21" ht="14.25" customHeight="1">
      <c r="A38" s="11"/>
      <c r="B38" s="11"/>
      <c r="C38" s="187" t="s">
        <v>132</v>
      </c>
      <c r="D38" s="188"/>
      <c r="E38" s="189">
        <v>48.7</v>
      </c>
      <c r="F38" s="190">
        <v>65</v>
      </c>
      <c r="G38" s="190"/>
      <c r="H38" s="191"/>
      <c r="I38" s="47"/>
      <c r="J38" s="51">
        <v>0.09</v>
      </c>
      <c r="K38" s="53"/>
      <c r="L38" s="50"/>
      <c r="M38" s="51">
        <v>0.14099999999999999</v>
      </c>
      <c r="N38" s="52"/>
      <c r="O38" s="47"/>
      <c r="P38" s="51">
        <v>0.17100000000000001</v>
      </c>
      <c r="Q38" s="53"/>
      <c r="R38" s="47"/>
      <c r="S38" s="52">
        <v>0.111</v>
      </c>
      <c r="T38" s="53"/>
    </row>
    <row r="39" spans="1:21" ht="14.25" customHeight="1">
      <c r="A39" s="11"/>
      <c r="B39" s="11"/>
      <c r="C39" s="187" t="s">
        <v>133</v>
      </c>
      <c r="D39" s="188"/>
      <c r="E39" s="189">
        <v>48.7</v>
      </c>
      <c r="F39" s="190">
        <v>65</v>
      </c>
      <c r="G39" s="190"/>
      <c r="H39" s="191"/>
      <c r="I39" s="47"/>
      <c r="J39" s="51">
        <v>2.3679999999999999</v>
      </c>
      <c r="K39" s="53"/>
      <c r="L39" s="50"/>
      <c r="M39" s="51">
        <v>2.371</v>
      </c>
      <c r="N39" s="52"/>
      <c r="O39" s="47"/>
      <c r="P39" s="51">
        <v>2.319</v>
      </c>
      <c r="Q39" s="53"/>
      <c r="R39" s="47"/>
      <c r="S39" s="52">
        <v>2.2730000000000001</v>
      </c>
      <c r="T39" s="53"/>
    </row>
    <row r="40" spans="1:21" ht="14.25" customHeight="1">
      <c r="A40" s="11"/>
      <c r="B40" s="11"/>
      <c r="C40" s="187" t="s">
        <v>134</v>
      </c>
      <c r="D40" s="188"/>
      <c r="E40" s="189"/>
      <c r="F40" s="190"/>
      <c r="G40" s="190"/>
      <c r="H40" s="191"/>
      <c r="I40" s="47"/>
      <c r="J40" s="51">
        <v>0.122</v>
      </c>
      <c r="K40" s="53"/>
      <c r="L40" s="50"/>
      <c r="M40" s="51">
        <v>0.122</v>
      </c>
      <c r="N40" s="52"/>
      <c r="O40" s="47"/>
      <c r="P40" s="51">
        <v>0.121</v>
      </c>
      <c r="Q40" s="53"/>
      <c r="R40" s="47"/>
      <c r="S40" s="52">
        <v>0.11899999999999999</v>
      </c>
      <c r="T40" s="53"/>
    </row>
    <row r="41" spans="1:21" ht="14.25" customHeight="1">
      <c r="A41" s="11"/>
      <c r="B41" s="11"/>
      <c r="C41" s="195"/>
      <c r="D41" s="196"/>
      <c r="E41" s="197"/>
      <c r="F41" s="198"/>
      <c r="G41" s="198"/>
      <c r="H41" s="199"/>
      <c r="I41" s="375"/>
      <c r="J41" s="198"/>
      <c r="K41" s="237"/>
      <c r="L41" s="197"/>
      <c r="M41" s="198"/>
      <c r="N41" s="199"/>
      <c r="O41" s="375"/>
      <c r="P41" s="198"/>
      <c r="Q41" s="237"/>
      <c r="R41" s="375"/>
      <c r="S41" s="199"/>
      <c r="T41" s="237"/>
      <c r="U41" s="2"/>
    </row>
    <row r="42" spans="1:21" ht="14.25" customHeight="1">
      <c r="A42" s="11"/>
      <c r="B42" s="11"/>
      <c r="C42" s="195"/>
      <c r="D42" s="196"/>
      <c r="E42" s="197"/>
      <c r="F42" s="198"/>
      <c r="G42" s="198"/>
      <c r="H42" s="199"/>
      <c r="I42" s="375"/>
      <c r="J42" s="198"/>
      <c r="K42" s="237"/>
      <c r="L42" s="197"/>
      <c r="M42" s="198"/>
      <c r="N42" s="199"/>
      <c r="O42" s="375"/>
      <c r="P42" s="198"/>
      <c r="Q42" s="237"/>
      <c r="R42" s="375"/>
      <c r="S42" s="199"/>
      <c r="T42" s="237"/>
    </row>
    <row r="43" spans="1:21" ht="14.25" customHeight="1">
      <c r="A43" s="11"/>
      <c r="B43" s="11"/>
      <c r="C43" s="195"/>
      <c r="D43" s="196"/>
      <c r="E43" s="197"/>
      <c r="F43" s="198"/>
      <c r="G43" s="198"/>
      <c r="H43" s="199"/>
      <c r="I43" s="375"/>
      <c r="J43" s="198"/>
      <c r="K43" s="237"/>
      <c r="L43" s="197"/>
      <c r="M43" s="198"/>
      <c r="N43" s="199"/>
      <c r="O43" s="375"/>
      <c r="P43" s="198"/>
      <c r="Q43" s="237"/>
      <c r="R43" s="375"/>
      <c r="S43" s="199"/>
      <c r="T43" s="237"/>
    </row>
    <row r="44" spans="1:21" ht="14.25" customHeight="1">
      <c r="A44" s="11"/>
      <c r="B44" s="11"/>
      <c r="C44" s="109"/>
      <c r="D44" s="110"/>
      <c r="E44" s="197"/>
      <c r="F44" s="198"/>
      <c r="G44" s="198"/>
      <c r="H44" s="199"/>
      <c r="I44" s="375"/>
      <c r="J44" s="198"/>
      <c r="K44" s="237"/>
      <c r="L44" s="197"/>
      <c r="M44" s="198"/>
      <c r="N44" s="199"/>
      <c r="O44" s="375"/>
      <c r="P44" s="198"/>
      <c r="Q44" s="237"/>
      <c r="R44" s="375"/>
      <c r="S44" s="199"/>
      <c r="T44" s="237"/>
    </row>
    <row r="45" spans="1:21" ht="14.25" customHeight="1">
      <c r="A45" s="11"/>
      <c r="B45" s="11"/>
      <c r="C45" s="109"/>
      <c r="D45" s="110"/>
      <c r="E45" s="197"/>
      <c r="F45" s="198"/>
      <c r="G45" s="198"/>
      <c r="H45" s="199"/>
      <c r="I45" s="375"/>
      <c r="J45" s="198"/>
      <c r="K45" s="237"/>
      <c r="L45" s="197"/>
      <c r="M45" s="198"/>
      <c r="N45" s="199"/>
      <c r="O45" s="375"/>
      <c r="P45" s="198"/>
      <c r="Q45" s="237"/>
      <c r="R45" s="375"/>
      <c r="S45" s="199"/>
      <c r="T45" s="237"/>
    </row>
    <row r="46" spans="1:21" ht="14.25" customHeight="1">
      <c r="A46" s="11"/>
      <c r="B46" s="11"/>
      <c r="C46" s="109"/>
      <c r="D46" s="110"/>
      <c r="E46" s="197"/>
      <c r="F46" s="198"/>
      <c r="G46" s="198"/>
      <c r="H46" s="199"/>
      <c r="I46" s="375"/>
      <c r="J46" s="198"/>
      <c r="K46" s="237"/>
      <c r="L46" s="197"/>
      <c r="M46" s="198"/>
      <c r="N46" s="199"/>
      <c r="O46" s="375"/>
      <c r="P46" s="198"/>
      <c r="Q46" s="237"/>
      <c r="R46" s="375"/>
      <c r="S46" s="199"/>
      <c r="T46" s="237"/>
    </row>
    <row r="47" spans="1:21" ht="14.25" customHeight="1">
      <c r="A47" s="11"/>
      <c r="B47" s="11"/>
      <c r="C47" s="109"/>
      <c r="D47" s="110"/>
      <c r="E47" s="197"/>
      <c r="F47" s="198"/>
      <c r="G47" s="198"/>
      <c r="H47" s="199"/>
      <c r="I47" s="375"/>
      <c r="J47" s="198"/>
      <c r="K47" s="237"/>
      <c r="L47" s="197"/>
      <c r="M47" s="198"/>
      <c r="N47" s="199"/>
      <c r="O47" s="375"/>
      <c r="P47" s="198"/>
      <c r="Q47" s="237"/>
      <c r="R47" s="375"/>
      <c r="S47" s="199"/>
      <c r="T47" s="237"/>
    </row>
    <row r="48" spans="1:21" ht="14.25" customHeight="1">
      <c r="A48" s="11"/>
      <c r="B48" s="11"/>
      <c r="C48" s="109"/>
      <c r="D48" s="110"/>
      <c r="E48" s="197"/>
      <c r="F48" s="198"/>
      <c r="G48" s="198"/>
      <c r="H48" s="199"/>
      <c r="I48" s="375"/>
      <c r="J48" s="198"/>
      <c r="K48" s="237"/>
      <c r="L48" s="197"/>
      <c r="M48" s="198"/>
      <c r="N48" s="199"/>
      <c r="O48" s="375"/>
      <c r="P48" s="198"/>
      <c r="Q48" s="237"/>
      <c r="R48" s="375"/>
      <c r="S48" s="199"/>
      <c r="T48" s="237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375"/>
      <c r="J49" s="198"/>
      <c r="K49" s="237"/>
      <c r="L49" s="197"/>
      <c r="M49" s="198"/>
      <c r="N49" s="199"/>
      <c r="O49" s="375"/>
      <c r="P49" s="198"/>
      <c r="Q49" s="237"/>
      <c r="R49" s="375"/>
      <c r="S49" s="199"/>
      <c r="T49" s="237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375"/>
      <c r="J50" s="198"/>
      <c r="K50" s="237"/>
      <c r="L50" s="197"/>
      <c r="M50" s="198"/>
      <c r="N50" s="199"/>
      <c r="O50" s="375"/>
      <c r="P50" s="198"/>
      <c r="Q50" s="237"/>
      <c r="R50" s="375"/>
      <c r="S50" s="199"/>
      <c r="T50" s="237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375"/>
      <c r="J51" s="198"/>
      <c r="K51" s="237"/>
      <c r="L51" s="197"/>
      <c r="M51" s="198"/>
      <c r="N51" s="199"/>
      <c r="O51" s="375"/>
      <c r="P51" s="198"/>
      <c r="Q51" s="237"/>
      <c r="R51" s="375"/>
      <c r="S51" s="199"/>
      <c r="T51" s="237"/>
    </row>
    <row r="52" spans="1:23" ht="14.25" customHeight="1" thickBot="1">
      <c r="A52" s="11"/>
      <c r="B52" s="11"/>
      <c r="C52" s="109"/>
      <c r="D52" s="110"/>
      <c r="E52" s="416"/>
      <c r="F52" s="417"/>
      <c r="G52" s="172"/>
      <c r="H52" s="205"/>
      <c r="I52" s="376"/>
      <c r="J52" s="417"/>
      <c r="K52" s="473"/>
      <c r="L52" s="416"/>
      <c r="M52" s="417"/>
      <c r="N52" s="474"/>
      <c r="O52" s="376"/>
      <c r="P52" s="417"/>
      <c r="Q52" s="473"/>
      <c r="R52" s="376"/>
      <c r="S52" s="474"/>
      <c r="T52" s="473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17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373"/>
      <c r="J57" s="509" t="s">
        <v>110</v>
      </c>
      <c r="K57" s="510"/>
      <c r="L57" s="511"/>
      <c r="M57" s="509" t="s">
        <v>110</v>
      </c>
      <c r="N57" s="512"/>
      <c r="O57" s="513"/>
      <c r="P57" s="509" t="s">
        <v>110</v>
      </c>
      <c r="Q57" s="510"/>
      <c r="R57" s="513"/>
      <c r="S57" s="509" t="s">
        <v>110</v>
      </c>
      <c r="T57" s="514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1"/>
      <c r="I58" s="253"/>
      <c r="J58" s="501"/>
      <c r="K58" s="502"/>
      <c r="L58" s="253"/>
      <c r="M58" s="501"/>
      <c r="N58" s="502"/>
      <c r="O58" s="253"/>
      <c r="P58" s="501"/>
      <c r="Q58" s="502"/>
      <c r="R58" s="253"/>
      <c r="S58" s="501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0"/>
      <c r="I59" s="504"/>
      <c r="J59" s="501"/>
      <c r="K59" s="505"/>
      <c r="L59" s="504"/>
      <c r="M59" s="501"/>
      <c r="N59" s="505"/>
      <c r="O59" s="504"/>
      <c r="P59" s="501"/>
      <c r="Q59" s="505"/>
      <c r="R59" s="504"/>
      <c r="S59" s="501"/>
      <c r="T59" s="503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6"/>
      <c r="I60" s="515"/>
      <c r="J60" s="516"/>
      <c r="K60" s="517"/>
      <c r="L60" s="515"/>
      <c r="M60" s="516"/>
      <c r="N60" s="517"/>
      <c r="O60" s="515"/>
      <c r="P60" s="516"/>
      <c r="Q60" s="517"/>
      <c r="R60" s="515"/>
      <c r="S60" s="516"/>
      <c r="T60" s="518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2"/>
      <c r="I61" s="519"/>
      <c r="J61" s="520"/>
      <c r="K61" s="521"/>
      <c r="L61" s="519"/>
      <c r="M61" s="520"/>
      <c r="N61" s="521"/>
      <c r="O61" s="519"/>
      <c r="P61" s="520"/>
      <c r="Q61" s="521"/>
      <c r="R61" s="519"/>
      <c r="S61" s="520"/>
      <c r="T61" s="522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84">
        <f>ROUND((V8^2+W8^2)*[1]АРЭС!$F$8/[1]АРЭС!$C$8^2,4)</f>
        <v>2.8E-3</v>
      </c>
      <c r="J62" s="523" t="s">
        <v>59</v>
      </c>
      <c r="K62" s="524">
        <f>ROUND((V8^2+W8^2)*[1]АРЭС!$I$8/([1]АРЭС!$C$8*100),4)</f>
        <v>9.0499999999999997E-2</v>
      </c>
      <c r="L62" s="525">
        <f>ROUND((X8^2+Y8^2)*[1]АРЭС!$F$8/[1]АРЭС!$C$8^2,4)</f>
        <v>2.7000000000000001E-3</v>
      </c>
      <c r="M62" s="523" t="s">
        <v>59</v>
      </c>
      <c r="N62" s="524">
        <f>ROUND((X8^2+Y8^2)*[1]АРЭС!$I$8/([1]АРЭС!$C$8*100),4)</f>
        <v>8.8900000000000007E-2</v>
      </c>
      <c r="O62" s="525">
        <f>ROUND((Z8^2+AA8^2)*[1]АРЭС!$F$8/[1]АРЭС!$C$8^2,4)</f>
        <v>2.7000000000000001E-3</v>
      </c>
      <c r="P62" s="523" t="s">
        <v>59</v>
      </c>
      <c r="Q62" s="524">
        <f>ROUND((Z8^2+AA8^2)*[1]АРЭС!$I$8/([1]АРЭС!$C$8*100),4)</f>
        <v>8.6499999999999994E-2</v>
      </c>
      <c r="R62" s="525">
        <f>ROUND((AB8^2+AC8^2)*[1]АРЭС!$F$8/[1]АРЭС!$C$8^2,4)</f>
        <v>2.5000000000000001E-3</v>
      </c>
      <c r="S62" s="523" t="s">
        <v>59</v>
      </c>
      <c r="T62" s="524">
        <f>ROUND((AB8^2+AC8^2)*[1]АРЭС!$I$8/([1]АРЭС!$C$8*100),4)</f>
        <v>0.08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ROUND((V12^2+W12^2)*[1]АРЭС!$F$9/[1]АРЭС!$C$9^2,4)</f>
        <v>3.2000000000000002E-3</v>
      </c>
      <c r="J63" s="523" t="s">
        <v>59</v>
      </c>
      <c r="K63" s="524">
        <f>ROUND((V12^2+W12^2)*[1]АРЭС!$I$9/([1]АРЭС!$C$9*100),4)</f>
        <v>0.1052</v>
      </c>
      <c r="L63" s="525">
        <f>ROUND((X12^2+Y12^2)*[1]АРЭС!$F$9/[1]АРЭС!$C$9^2,4)</f>
        <v>3.3999999999999998E-3</v>
      </c>
      <c r="M63" s="523" t="s">
        <v>59</v>
      </c>
      <c r="N63" s="524">
        <f>ROUND((X12^2+Y12^2)*[1]АРЭС!$I$9/([1]АРЭС!$C$9*100),4)</f>
        <v>0.10979999999999999</v>
      </c>
      <c r="O63" s="525">
        <f>ROUND((Z12^2+AA12^2)*[1]АРЭС!$F$9/[1]АРЭС!$C$9^2,4)</f>
        <v>3.3999999999999998E-3</v>
      </c>
      <c r="P63" s="523" t="s">
        <v>59</v>
      </c>
      <c r="Q63" s="524">
        <f>ROUND((Z12^2+AA12^2)*[1]АРЭС!$I$9/([1]АРЭС!$C$9*100),4)</f>
        <v>0.1096</v>
      </c>
      <c r="R63" s="525">
        <f>ROUND((AB12^2+AC12^2)*[1]АРЭС!$F$9/[1]АРЭС!$C$9^2,4)</f>
        <v>3.0999999999999999E-3</v>
      </c>
      <c r="S63" s="523" t="s">
        <v>59</v>
      </c>
      <c r="T63" s="524">
        <f>ROUND((AB12^2+AC12^2)*[1]АРЭС!$I$9/([1]АРЭС!$C$9*100),4)</f>
        <v>0.1013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2.9767999999999999</v>
      </c>
      <c r="J66" s="299" t="s">
        <v>59</v>
      </c>
      <c r="K66" s="300">
        <f>K62+W8+W7+H7</f>
        <v>2.4445000000000001</v>
      </c>
      <c r="L66" s="298">
        <f>L62+X8+X7+H6</f>
        <v>2.9286999999999996</v>
      </c>
      <c r="M66" s="299" t="s">
        <v>59</v>
      </c>
      <c r="N66" s="301">
        <f>N62+Y8+Y7+H7</f>
        <v>2.4499000000000004</v>
      </c>
      <c r="O66" s="302">
        <f>O62+Z8+Z7+H6</f>
        <v>2.8767</v>
      </c>
      <c r="P66" s="299" t="s">
        <v>59</v>
      </c>
      <c r="Q66" s="300">
        <f>Q62+AA8+AA7+H7</f>
        <v>2.4365000000000001</v>
      </c>
      <c r="R66" s="298">
        <f>R62+AB8+AB7+H6</f>
        <v>2.7765</v>
      </c>
      <c r="S66" s="299" t="s">
        <v>59</v>
      </c>
      <c r="T66" s="301">
        <f>T62+AC8+AC7+H7</f>
        <v>2.3340000000000001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3.2642000000000002</v>
      </c>
      <c r="J67" s="287" t="s">
        <v>59</v>
      </c>
      <c r="K67" s="309">
        <f>K63+W12+W11+H11</f>
        <v>2.5342000000000002</v>
      </c>
      <c r="L67" s="310">
        <f>L63+X12+X11+H10</f>
        <v>3.3184</v>
      </c>
      <c r="M67" s="287" t="s">
        <v>59</v>
      </c>
      <c r="N67" s="311">
        <f>N63+Y12+Y11+H11</f>
        <v>2.6108000000000002</v>
      </c>
      <c r="O67" s="309">
        <f>O63+Z12+Z11+H10</f>
        <v>3.2974000000000001</v>
      </c>
      <c r="P67" s="287" t="s">
        <v>59</v>
      </c>
      <c r="Q67" s="309">
        <f>Q63+AA12+AA11+H11</f>
        <v>2.6335999999999999</v>
      </c>
      <c r="R67" s="310">
        <f>R63+AB12+AB11+H10</f>
        <v>3.1880999999999999</v>
      </c>
      <c r="S67" s="287" t="s">
        <v>59</v>
      </c>
      <c r="T67" s="311">
        <f>T63+AC12+AC11+H11</f>
        <v>2.5093000000000005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6.2409999999999997</v>
      </c>
      <c r="J70" s="324" t="s">
        <v>59</v>
      </c>
      <c r="K70" s="325">
        <f>K66+K67</f>
        <v>4.9786999999999999</v>
      </c>
      <c r="L70" s="323">
        <f>L66+L67</f>
        <v>6.2470999999999997</v>
      </c>
      <c r="M70" s="324" t="s">
        <v>59</v>
      </c>
      <c r="N70" s="325">
        <f>N66+N67</f>
        <v>5.0607000000000006</v>
      </c>
      <c r="O70" s="323">
        <f>O66+O67</f>
        <v>6.1741000000000001</v>
      </c>
      <c r="P70" s="324" t="s">
        <v>59</v>
      </c>
      <c r="Q70" s="325">
        <f>Q66+Q67</f>
        <v>5.0701000000000001</v>
      </c>
      <c r="R70" s="323">
        <f>R66+R67</f>
        <v>5.9645999999999999</v>
      </c>
      <c r="S70" s="324" t="s">
        <v>59</v>
      </c>
      <c r="T70" s="325">
        <f>T66+T67</f>
        <v>4.843300000000001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ht="15">
      <c r="B74" t="s">
        <v>68</v>
      </c>
      <c r="P74" t="s">
        <v>69</v>
      </c>
      <c r="R74" s="427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S40" sqref="S40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70</v>
      </c>
      <c r="J3" s="9"/>
      <c r="K3" s="10"/>
      <c r="L3" s="8" t="s">
        <v>71</v>
      </c>
      <c r="M3" s="9"/>
      <c r="N3" s="10"/>
      <c r="O3" s="8" t="s">
        <v>72</v>
      </c>
      <c r="P3" s="9"/>
      <c r="Q3" s="10"/>
      <c r="R3" s="8" t="s">
        <v>73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84" t="s">
        <v>21</v>
      </c>
      <c r="H6" s="348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89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487">
        <v>2.7639999999999998</v>
      </c>
      <c r="K8" s="488">
        <v>2.0640000000000001</v>
      </c>
      <c r="L8" s="489"/>
      <c r="M8" s="490">
        <v>2.774</v>
      </c>
      <c r="N8" s="488">
        <v>2.0139999999999998</v>
      </c>
      <c r="O8" s="489"/>
      <c r="P8" s="487">
        <v>2.8690000000000002</v>
      </c>
      <c r="Q8" s="488">
        <v>2.0409999999999999</v>
      </c>
      <c r="R8" s="491"/>
      <c r="S8" s="487">
        <v>3.0979999999999999</v>
      </c>
      <c r="T8" s="488">
        <v>2.2189999999999999</v>
      </c>
      <c r="U8" t="s">
        <v>120</v>
      </c>
      <c r="V8" s="493">
        <f>IF(I8&gt;0,ROUND(I8*$I$57*$K$58*SQRT(3)/1000,3),J8)</f>
        <v>2.7639999999999998</v>
      </c>
      <c r="W8" s="494">
        <f>IF(K8&gt;0,K8,ROUND(V8*$F$53,3))</f>
        <v>2.0640000000000001</v>
      </c>
      <c r="X8" s="493">
        <f>IF(L8&gt;0,ROUND(L8*$L$57*$N$58*SQRT(3)/1000,3),M8)</f>
        <v>2.774</v>
      </c>
      <c r="Y8" s="494">
        <f>IF(N8&gt;0,N8,ROUND(X8*$F$53,3))</f>
        <v>2.0139999999999998</v>
      </c>
      <c r="Z8" s="493">
        <f>IF(O8&gt;0,ROUND(O8*$O$57*$Q$58*SQRT(3)/1000,3),P8)</f>
        <v>2.8690000000000002</v>
      </c>
      <c r="AA8" s="494">
        <f>IF(Q8&gt;0,Q8,ROUND(Z8*$F$53,3))</f>
        <v>2.0409999999999999</v>
      </c>
      <c r="AB8" s="493">
        <f>IF(R8&gt;0,ROUND(R8*$R$57*$T$58*SQRT(3)/1000,3),S8)</f>
        <v>3.0979999999999999</v>
      </c>
      <c r="AC8" s="68">
        <f>IF(T8&gt;0,T8,ROUND(AB8*$F$53,3))</f>
        <v>2.2189999999999999</v>
      </c>
    </row>
    <row r="9" spans="1:31" ht="14.25" customHeight="1" thickBot="1">
      <c r="A9" s="11"/>
      <c r="B9" s="11"/>
      <c r="C9" s="69"/>
      <c r="D9" s="70" t="s">
        <v>26</v>
      </c>
      <c r="E9" s="384"/>
      <c r="F9" s="385"/>
      <c r="G9" s="385"/>
      <c r="H9" s="386"/>
      <c r="I9" s="374"/>
      <c r="J9" s="495"/>
      <c r="K9" s="496"/>
      <c r="L9" s="497"/>
      <c r="M9" s="498"/>
      <c r="N9" s="498"/>
      <c r="O9" s="497"/>
      <c r="P9" s="495"/>
      <c r="Q9" s="496"/>
      <c r="R9" s="499"/>
      <c r="S9" s="495"/>
      <c r="T9" s="496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91</v>
      </c>
      <c r="D10" s="81">
        <v>110</v>
      </c>
      <c r="E10" s="379">
        <v>7</v>
      </c>
      <c r="F10" s="380"/>
      <c r="G10" s="84" t="s">
        <v>21</v>
      </c>
      <c r="H10" s="348">
        <f>[1]АРЭС!$E$9</f>
        <v>2.5000000000000001E-2</v>
      </c>
      <c r="I10" s="34"/>
      <c r="J10" s="501"/>
      <c r="K10" s="255"/>
      <c r="L10" s="253"/>
      <c r="M10" s="502"/>
      <c r="N10" s="502"/>
      <c r="O10" s="253"/>
      <c r="P10" s="501"/>
      <c r="Q10" s="255"/>
      <c r="R10" s="254"/>
      <c r="S10" s="501"/>
      <c r="T10" s="25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409"/>
      <c r="K11" s="503"/>
      <c r="L11" s="504"/>
      <c r="M11" s="505"/>
      <c r="N11" s="505"/>
      <c r="O11" s="504"/>
      <c r="P11" s="409"/>
      <c r="Q11" s="503"/>
      <c r="R11" s="506"/>
      <c r="S11" s="409"/>
      <c r="T11" s="503"/>
      <c r="U11" s="39" t="s">
        <v>89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373"/>
      <c r="J12" s="487">
        <v>3.2010000000000001</v>
      </c>
      <c r="K12" s="488">
        <v>2.2200000000000002</v>
      </c>
      <c r="L12" s="489"/>
      <c r="M12" s="490">
        <v>3.2090000000000001</v>
      </c>
      <c r="N12" s="488">
        <v>2.1840000000000002</v>
      </c>
      <c r="O12" s="489"/>
      <c r="P12" s="487">
        <v>3.2210000000000001</v>
      </c>
      <c r="Q12" s="488">
        <v>2.2170000000000001</v>
      </c>
      <c r="R12" s="491"/>
      <c r="S12" s="487">
        <v>3.202</v>
      </c>
      <c r="T12" s="488">
        <v>2.226</v>
      </c>
      <c r="U12" t="s">
        <v>120</v>
      </c>
      <c r="V12" s="493">
        <f>IF(I12&gt;0,ROUND(I12*$K$57*$K$59*SQRT(3)/1000,3),J12)</f>
        <v>3.2010000000000001</v>
      </c>
      <c r="W12" s="494">
        <f>IF(K12&gt;0,K12,ROUND(V12*$F$54,3))</f>
        <v>2.2200000000000002</v>
      </c>
      <c r="X12" s="493">
        <f>IF(L12&gt;0,ROUND(L12*$N$57*$N$59*SQRT(3)/1000,3),M12)</f>
        <v>3.2090000000000001</v>
      </c>
      <c r="Y12" s="494">
        <f>IF(N12&gt;0,N12,ROUND(X12*$F$54,3))</f>
        <v>2.1840000000000002</v>
      </c>
      <c r="Z12" s="493">
        <f>IF(O12&gt;0,ROUND(O12*$Q$57*$Q$59*SQRT(3)/1000,3),P12)</f>
        <v>3.2210000000000001</v>
      </c>
      <c r="AA12" s="494">
        <f>IF(Q12&gt;0,Q12,ROUND(Z12*$F$54,3))</f>
        <v>2.2170000000000001</v>
      </c>
      <c r="AB12" s="493">
        <f>IF(R12&gt;0,ROUND(R12*$T$57*$T$59*SQRT(3)/1000,3),S12)</f>
        <v>3.202</v>
      </c>
      <c r="AC12" s="494">
        <f>IF(T12&gt;0,T12,ROUND(AB12*$F$54,3))</f>
        <v>2.226</v>
      </c>
    </row>
    <row r="13" spans="1:31" ht="14.25" customHeight="1" thickBot="1">
      <c r="A13" s="11"/>
      <c r="B13" s="11"/>
      <c r="C13" s="69"/>
      <c r="D13" s="70" t="s">
        <v>26</v>
      </c>
      <c r="E13" s="384"/>
      <c r="F13" s="385"/>
      <c r="G13" s="385"/>
      <c r="H13" s="386"/>
      <c r="I13" s="374"/>
      <c r="J13" s="495"/>
      <c r="K13" s="496"/>
      <c r="L13" s="499"/>
      <c r="M13" s="495"/>
      <c r="N13" s="498"/>
      <c r="O13" s="497"/>
      <c r="P13" s="495"/>
      <c r="Q13" s="496"/>
      <c r="R13" s="497"/>
      <c r="S13" s="498"/>
      <c r="T13" s="496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507" t="s">
        <v>21</v>
      </c>
      <c r="H14" s="218"/>
      <c r="I14" s="214"/>
      <c r="J14" s="389"/>
      <c r="K14" s="390"/>
      <c r="L14" s="391"/>
      <c r="M14" s="389"/>
      <c r="N14" s="392"/>
      <c r="O14" s="393"/>
      <c r="P14" s="389"/>
      <c r="Q14" s="390"/>
      <c r="R14" s="393"/>
      <c r="S14" s="392"/>
      <c r="T14" s="390"/>
    </row>
    <row r="15" spans="1:31" ht="14.25" customHeight="1">
      <c r="A15" s="11"/>
      <c r="B15" s="11"/>
      <c r="C15" s="41"/>
      <c r="D15" s="42"/>
      <c r="E15" s="109"/>
      <c r="F15" s="110"/>
      <c r="G15" s="508" t="s">
        <v>25</v>
      </c>
      <c r="H15" s="237"/>
      <c r="I15" s="375"/>
      <c r="J15" s="435"/>
      <c r="K15" s="436"/>
      <c r="L15" s="437"/>
      <c r="M15" s="435"/>
      <c r="N15" s="438"/>
      <c r="O15" s="439"/>
      <c r="P15" s="435"/>
      <c r="Q15" s="436"/>
      <c r="R15" s="439"/>
      <c r="S15" s="438"/>
      <c r="T15" s="436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40"/>
      <c r="K16" s="441"/>
      <c r="L16" s="442"/>
      <c r="M16" s="440"/>
      <c r="N16" s="446"/>
      <c r="O16" s="445"/>
      <c r="P16" s="440"/>
      <c r="Q16" s="441"/>
      <c r="R16" s="445"/>
      <c r="S16" s="446"/>
      <c r="T16" s="441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48"/>
      <c r="K17" s="449"/>
      <c r="L17" s="450"/>
      <c r="M17" s="448"/>
      <c r="N17" s="451"/>
      <c r="O17" s="452"/>
      <c r="P17" s="448"/>
      <c r="Q17" s="449"/>
      <c r="R17" s="452"/>
      <c r="S17" s="451"/>
      <c r="T17" s="449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507" t="s">
        <v>21</v>
      </c>
      <c r="H18" s="218"/>
      <c r="I18" s="214"/>
      <c r="J18" s="389"/>
      <c r="K18" s="390"/>
      <c r="L18" s="391"/>
      <c r="M18" s="389"/>
      <c r="N18" s="392"/>
      <c r="O18" s="393"/>
      <c r="P18" s="389"/>
      <c r="Q18" s="390"/>
      <c r="R18" s="393"/>
      <c r="S18" s="392"/>
      <c r="T18" s="390"/>
    </row>
    <row r="19" spans="1:20" ht="14.25" customHeight="1">
      <c r="A19" s="11"/>
      <c r="B19" s="11"/>
      <c r="C19" s="41"/>
      <c r="D19" s="42"/>
      <c r="E19" s="109"/>
      <c r="F19" s="110"/>
      <c r="G19" s="508" t="s">
        <v>25</v>
      </c>
      <c r="H19" s="237"/>
      <c r="I19" s="375"/>
      <c r="J19" s="435"/>
      <c r="K19" s="436"/>
      <c r="L19" s="437"/>
      <c r="M19" s="435"/>
      <c r="N19" s="438"/>
      <c r="O19" s="439"/>
      <c r="P19" s="435"/>
      <c r="Q19" s="436"/>
      <c r="R19" s="439"/>
      <c r="S19" s="438"/>
      <c r="T19" s="436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40"/>
      <c r="K20" s="441"/>
      <c r="L20" s="442"/>
      <c r="M20" s="440"/>
      <c r="N20" s="446"/>
      <c r="O20" s="445"/>
      <c r="P20" s="440"/>
      <c r="Q20" s="441"/>
      <c r="R20" s="445"/>
      <c r="S20" s="446"/>
      <c r="T20" s="441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48"/>
      <c r="K21" s="449"/>
      <c r="L21" s="450"/>
      <c r="M21" s="448"/>
      <c r="N21" s="451"/>
      <c r="O21" s="452"/>
      <c r="P21" s="448"/>
      <c r="Q21" s="449"/>
      <c r="R21" s="452"/>
      <c r="S21" s="451"/>
      <c r="T21" s="449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389"/>
      <c r="K22" s="390"/>
      <c r="L22" s="391"/>
      <c r="M22" s="389"/>
      <c r="N22" s="392"/>
      <c r="O22" s="393"/>
      <c r="P22" s="389"/>
      <c r="Q22" s="390"/>
      <c r="R22" s="393"/>
      <c r="S22" s="392"/>
      <c r="T22" s="390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394"/>
      <c r="K23" s="395"/>
      <c r="L23" s="396"/>
      <c r="M23" s="394"/>
      <c r="N23" s="397"/>
      <c r="O23" s="398"/>
      <c r="P23" s="394"/>
      <c r="Q23" s="395"/>
      <c r="R23" s="398"/>
      <c r="S23" s="397"/>
      <c r="T23" s="39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5.9649999999999999</v>
      </c>
      <c r="K24" s="526">
        <f>K8+K12</f>
        <v>4.2840000000000007</v>
      </c>
      <c r="L24" s="399"/>
      <c r="M24" s="360">
        <f>M8+M12</f>
        <v>5.9830000000000005</v>
      </c>
      <c r="N24" s="401">
        <f>N8+N12</f>
        <v>4.1980000000000004</v>
      </c>
      <c r="O24" s="400"/>
      <c r="P24" s="360">
        <f>P8+P12</f>
        <v>6.09</v>
      </c>
      <c r="Q24" s="526">
        <f>Q8+Q12</f>
        <v>4.258</v>
      </c>
      <c r="R24" s="400"/>
      <c r="S24" s="401">
        <f>S8+S12</f>
        <v>6.3</v>
      </c>
      <c r="T24" s="526">
        <f>T8+T12</f>
        <v>4.4450000000000003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121</v>
      </c>
      <c r="D27" s="178"/>
      <c r="E27" s="179">
        <v>48.7</v>
      </c>
      <c r="F27" s="180">
        <v>65</v>
      </c>
      <c r="G27" s="180"/>
      <c r="H27" s="181"/>
      <c r="I27" s="404"/>
      <c r="J27" s="405">
        <v>7.0000000000000001E-3</v>
      </c>
      <c r="K27" s="406"/>
      <c r="L27" s="407"/>
      <c r="M27" s="405">
        <v>7.0000000000000001E-3</v>
      </c>
      <c r="N27" s="408"/>
      <c r="O27" s="404"/>
      <c r="P27" s="405">
        <v>7.0000000000000001E-3</v>
      </c>
      <c r="Q27" s="406"/>
      <c r="R27" s="404"/>
      <c r="S27" s="408">
        <v>7.0000000000000001E-3</v>
      </c>
      <c r="T27" s="406"/>
    </row>
    <row r="28" spans="1:20" ht="14.25" customHeight="1">
      <c r="A28" s="11"/>
      <c r="B28" s="11"/>
      <c r="C28" s="187" t="s">
        <v>122</v>
      </c>
      <c r="D28" s="188"/>
      <c r="E28" s="189"/>
      <c r="F28" s="190"/>
      <c r="G28" s="190"/>
      <c r="H28" s="191"/>
      <c r="I28" s="47"/>
      <c r="J28" s="409">
        <v>0.70799999999999996</v>
      </c>
      <c r="K28" s="409"/>
      <c r="L28" s="409"/>
      <c r="M28" s="409">
        <v>0.68</v>
      </c>
      <c r="N28" s="409"/>
      <c r="O28" s="409"/>
      <c r="P28" s="409">
        <v>0.68400000000000005</v>
      </c>
      <c r="Q28" s="409"/>
      <c r="R28" s="409"/>
      <c r="S28" s="409">
        <v>0.68200000000000005</v>
      </c>
      <c r="T28" s="409"/>
    </row>
    <row r="29" spans="1:20" ht="14.25" customHeight="1">
      <c r="A29" s="11"/>
      <c r="B29" s="11"/>
      <c r="C29" s="187" t="s">
        <v>123</v>
      </c>
      <c r="D29" s="188"/>
      <c r="E29" s="189">
        <v>48.7</v>
      </c>
      <c r="F29" s="190">
        <v>65</v>
      </c>
      <c r="G29" s="190"/>
      <c r="H29" s="191"/>
      <c r="I29" s="47"/>
      <c r="J29" s="51">
        <v>0.11600000000000001</v>
      </c>
      <c r="K29" s="53"/>
      <c r="L29" s="50"/>
      <c r="M29" s="51">
        <v>0.112</v>
      </c>
      <c r="N29" s="52"/>
      <c r="O29" s="47"/>
      <c r="P29" s="51">
        <v>0.106</v>
      </c>
      <c r="Q29" s="53"/>
      <c r="R29" s="47"/>
      <c r="S29" s="52">
        <v>0.109</v>
      </c>
      <c r="T29" s="53"/>
    </row>
    <row r="30" spans="1:20" ht="14.25" customHeight="1">
      <c r="A30" s="11"/>
      <c r="B30" s="11"/>
      <c r="C30" s="187" t="s">
        <v>124</v>
      </c>
      <c r="D30" s="188"/>
      <c r="E30" s="189"/>
      <c r="F30" s="190"/>
      <c r="G30" s="190"/>
      <c r="H30" s="191"/>
      <c r="I30" s="47"/>
      <c r="J30" s="51">
        <v>6.2E-2</v>
      </c>
      <c r="K30" s="53"/>
      <c r="L30" s="50"/>
      <c r="M30" s="51">
        <v>6.3E-2</v>
      </c>
      <c r="N30" s="52"/>
      <c r="O30" s="47"/>
      <c r="P30" s="51">
        <v>6.6000000000000003E-2</v>
      </c>
      <c r="Q30" s="53"/>
      <c r="R30" s="47"/>
      <c r="S30" s="52">
        <v>6.9000000000000006E-2</v>
      </c>
      <c r="T30" s="53"/>
    </row>
    <row r="31" spans="1:20" ht="14.25" customHeight="1">
      <c r="A31" s="11"/>
      <c r="B31" s="11"/>
      <c r="C31" s="187" t="s">
        <v>125</v>
      </c>
      <c r="D31" s="188"/>
      <c r="E31" s="189"/>
      <c r="F31" s="190"/>
      <c r="G31" s="190"/>
      <c r="H31" s="191"/>
      <c r="I31" s="47"/>
      <c r="J31" s="51">
        <v>7.4999999999999997E-2</v>
      </c>
      <c r="K31" s="53"/>
      <c r="L31" s="50"/>
      <c r="M31" s="51">
        <v>7.3999999999999996E-2</v>
      </c>
      <c r="N31" s="52"/>
      <c r="O31" s="47"/>
      <c r="P31" s="51">
        <v>7.8E-2</v>
      </c>
      <c r="Q31" s="53"/>
      <c r="R31" s="47"/>
      <c r="S31" s="52">
        <v>7.9000000000000001E-2</v>
      </c>
      <c r="T31" s="53"/>
    </row>
    <row r="32" spans="1:20" ht="14.25" customHeight="1">
      <c r="A32" s="11"/>
      <c r="B32" s="11"/>
      <c r="C32" s="187" t="s">
        <v>126</v>
      </c>
      <c r="D32" s="188"/>
      <c r="E32" s="189"/>
      <c r="F32" s="190"/>
      <c r="G32" s="190"/>
      <c r="H32" s="191"/>
      <c r="I32" s="47"/>
      <c r="J32" s="51">
        <v>1.6E-2</v>
      </c>
      <c r="K32" s="53"/>
      <c r="L32" s="50"/>
      <c r="M32" s="51">
        <v>1.6E-2</v>
      </c>
      <c r="N32" s="52"/>
      <c r="O32" s="47"/>
      <c r="P32" s="51">
        <v>1.6E-2</v>
      </c>
      <c r="Q32" s="53"/>
      <c r="R32" s="47"/>
      <c r="S32" s="52">
        <v>1.4999999999999999E-2</v>
      </c>
      <c r="T32" s="53"/>
    </row>
    <row r="33" spans="1:21" ht="14.25" customHeight="1">
      <c r="A33" s="11"/>
      <c r="B33" s="11"/>
      <c r="C33" s="187" t="s">
        <v>127</v>
      </c>
      <c r="D33" s="188"/>
      <c r="E33" s="189"/>
      <c r="F33" s="190"/>
      <c r="G33" s="190"/>
      <c r="H33" s="191"/>
      <c r="I33" s="47"/>
      <c r="J33" s="51">
        <v>0.54200000000000004</v>
      </c>
      <c r="K33" s="53"/>
      <c r="L33" s="50"/>
      <c r="M33" s="51">
        <v>0.54400000000000004</v>
      </c>
      <c r="N33" s="52"/>
      <c r="O33" s="47"/>
      <c r="P33" s="51">
        <v>0.54800000000000004</v>
      </c>
      <c r="Q33" s="53"/>
      <c r="R33" s="47"/>
      <c r="S33" s="52">
        <v>0.54700000000000004</v>
      </c>
      <c r="T33" s="53"/>
    </row>
    <row r="34" spans="1:21" ht="14.25" customHeight="1">
      <c r="A34" s="11"/>
      <c r="B34" s="11"/>
      <c r="C34" s="187" t="s">
        <v>128</v>
      </c>
      <c r="D34" s="188"/>
      <c r="E34" s="189">
        <v>48.7</v>
      </c>
      <c r="F34" s="190">
        <v>65</v>
      </c>
      <c r="G34" s="190"/>
      <c r="H34" s="191"/>
      <c r="I34" s="47"/>
      <c r="J34" s="51">
        <v>1.0409999999999999</v>
      </c>
      <c r="K34" s="53"/>
      <c r="L34" s="50"/>
      <c r="M34" s="51">
        <v>1.0269999999999999</v>
      </c>
      <c r="N34" s="52"/>
      <c r="O34" s="47"/>
      <c r="P34" s="51">
        <v>1.04</v>
      </c>
      <c r="Q34" s="53"/>
      <c r="R34" s="47"/>
      <c r="S34" s="52">
        <v>1.1299999999999999</v>
      </c>
      <c r="T34" s="53"/>
    </row>
    <row r="35" spans="1:21" ht="14.25" customHeight="1">
      <c r="A35" s="11"/>
      <c r="B35" s="11"/>
      <c r="C35" s="187" t="s">
        <v>129</v>
      </c>
      <c r="D35" s="188"/>
      <c r="E35" s="189">
        <v>48.7</v>
      </c>
      <c r="F35" s="190">
        <v>65</v>
      </c>
      <c r="G35" s="190"/>
      <c r="H35" s="191"/>
      <c r="I35" s="47"/>
      <c r="J35" s="51">
        <v>0.28799999999999998</v>
      </c>
      <c r="K35" s="53"/>
      <c r="L35" s="50"/>
      <c r="M35" s="51">
        <v>0.28799999999999998</v>
      </c>
      <c r="N35" s="52"/>
      <c r="O35" s="47"/>
      <c r="P35" s="51">
        <v>0.28799999999999998</v>
      </c>
      <c r="Q35" s="53"/>
      <c r="R35" s="47"/>
      <c r="S35" s="52">
        <v>0.28799999999999998</v>
      </c>
      <c r="T35" s="53"/>
    </row>
    <row r="36" spans="1:21" ht="14.25" customHeight="1">
      <c r="A36" s="11"/>
      <c r="B36" s="11"/>
      <c r="C36" s="187" t="s">
        <v>130</v>
      </c>
      <c r="D36" s="188"/>
      <c r="E36" s="189"/>
      <c r="F36" s="190"/>
      <c r="G36" s="190"/>
      <c r="H36" s="191"/>
      <c r="I36" s="47"/>
      <c r="J36" s="51">
        <v>0.25900000000000001</v>
      </c>
      <c r="K36" s="53"/>
      <c r="L36" s="50"/>
      <c r="M36" s="51">
        <v>0.25900000000000001</v>
      </c>
      <c r="N36" s="52"/>
      <c r="O36" s="47"/>
      <c r="P36" s="51">
        <v>0.25900000000000001</v>
      </c>
      <c r="Q36" s="53"/>
      <c r="R36" s="47"/>
      <c r="S36" s="52">
        <v>0.25800000000000001</v>
      </c>
      <c r="T36" s="53"/>
    </row>
    <row r="37" spans="1:21" ht="14.25" customHeight="1">
      <c r="A37" s="11"/>
      <c r="B37" s="11"/>
      <c r="C37" s="187" t="s">
        <v>131</v>
      </c>
      <c r="D37" s="188"/>
      <c r="E37" s="189"/>
      <c r="F37" s="190"/>
      <c r="G37" s="190"/>
      <c r="H37" s="191"/>
      <c r="I37" s="47"/>
      <c r="J37" s="409">
        <v>0.122</v>
      </c>
      <c r="K37" s="409"/>
      <c r="L37" s="409"/>
      <c r="M37" s="409">
        <v>0.122</v>
      </c>
      <c r="N37" s="409"/>
      <c r="O37" s="409"/>
      <c r="P37" s="409">
        <v>0.122</v>
      </c>
      <c r="Q37" s="409"/>
      <c r="R37" s="409"/>
      <c r="S37" s="409">
        <v>0.121</v>
      </c>
      <c r="T37" s="409"/>
    </row>
    <row r="38" spans="1:21" ht="14.25" customHeight="1">
      <c r="A38" s="11"/>
      <c r="B38" s="11"/>
      <c r="C38" s="187" t="s">
        <v>132</v>
      </c>
      <c r="D38" s="188"/>
      <c r="E38" s="189">
        <v>48.7</v>
      </c>
      <c r="F38" s="190">
        <v>65</v>
      </c>
      <c r="G38" s="190"/>
      <c r="H38" s="191"/>
      <c r="I38" s="47"/>
      <c r="J38" s="51">
        <v>0.13400000000000001</v>
      </c>
      <c r="K38" s="53"/>
      <c r="L38" s="50"/>
      <c r="M38" s="51">
        <v>0.17</v>
      </c>
      <c r="N38" s="52"/>
      <c r="O38" s="47"/>
      <c r="P38" s="51">
        <v>0.16400000000000001</v>
      </c>
      <c r="Q38" s="53"/>
      <c r="R38" s="47"/>
      <c r="S38" s="52">
        <v>8.3000000000000004E-2</v>
      </c>
      <c r="T38" s="53"/>
    </row>
    <row r="39" spans="1:21" ht="14.25" customHeight="1">
      <c r="A39" s="11"/>
      <c r="B39" s="11"/>
      <c r="C39" s="187" t="s">
        <v>133</v>
      </c>
      <c r="D39" s="188"/>
      <c r="E39" s="189">
        <v>48.7</v>
      </c>
      <c r="F39" s="190">
        <v>65</v>
      </c>
      <c r="G39" s="190"/>
      <c r="H39" s="191"/>
      <c r="I39" s="47"/>
      <c r="J39" s="51">
        <v>2.2879999999999998</v>
      </c>
      <c r="K39" s="53"/>
      <c r="L39" s="50"/>
      <c r="M39" s="51">
        <v>2.2599999999999998</v>
      </c>
      <c r="N39" s="52"/>
      <c r="O39" s="47"/>
      <c r="P39" s="51">
        <v>2.2709999999999999</v>
      </c>
      <c r="Q39" s="53"/>
      <c r="R39" s="47"/>
      <c r="S39" s="52">
        <v>2.3319999999999999</v>
      </c>
      <c r="T39" s="53"/>
    </row>
    <row r="40" spans="1:21" ht="14.25" customHeight="1">
      <c r="A40" s="11"/>
      <c r="B40" s="11"/>
      <c r="C40" s="187" t="s">
        <v>134</v>
      </c>
      <c r="D40" s="188"/>
      <c r="E40" s="189"/>
      <c r="F40" s="190"/>
      <c r="G40" s="190"/>
      <c r="H40" s="191"/>
      <c r="I40" s="47"/>
      <c r="J40" s="51">
        <v>0.12</v>
      </c>
      <c r="K40" s="53"/>
      <c r="L40" s="50"/>
      <c r="M40" s="51">
        <v>0.12</v>
      </c>
      <c r="N40" s="52"/>
      <c r="O40" s="47"/>
      <c r="P40" s="51">
        <v>0.123</v>
      </c>
      <c r="Q40" s="53"/>
      <c r="R40" s="47"/>
      <c r="S40" s="52">
        <v>0.124</v>
      </c>
      <c r="T40" s="53"/>
    </row>
    <row r="41" spans="1:21" ht="14.25" customHeight="1">
      <c r="A41" s="11"/>
      <c r="B41" s="11"/>
      <c r="C41" s="195"/>
      <c r="D41" s="196"/>
      <c r="E41" s="197"/>
      <c r="F41" s="198"/>
      <c r="G41" s="198"/>
      <c r="H41" s="199"/>
      <c r="I41" s="375"/>
      <c r="J41" s="198"/>
      <c r="K41" s="237"/>
      <c r="L41" s="197"/>
      <c r="M41" s="198"/>
      <c r="N41" s="199"/>
      <c r="O41" s="375"/>
      <c r="P41" s="198"/>
      <c r="Q41" s="237"/>
      <c r="R41" s="375"/>
      <c r="S41" s="199"/>
      <c r="T41" s="237"/>
      <c r="U41" s="2"/>
    </row>
    <row r="42" spans="1:21" ht="14.25" customHeight="1">
      <c r="A42" s="11"/>
      <c r="B42" s="11"/>
      <c r="C42" s="195"/>
      <c r="D42" s="196"/>
      <c r="E42" s="197"/>
      <c r="F42" s="198"/>
      <c r="G42" s="198"/>
      <c r="H42" s="199"/>
      <c r="I42" s="375"/>
      <c r="J42" s="198"/>
      <c r="K42" s="237"/>
      <c r="L42" s="197"/>
      <c r="M42" s="198"/>
      <c r="N42" s="199"/>
      <c r="O42" s="375"/>
      <c r="P42" s="198"/>
      <c r="Q42" s="237"/>
      <c r="R42" s="375"/>
      <c r="S42" s="199"/>
      <c r="T42" s="237"/>
    </row>
    <row r="43" spans="1:21" ht="14.25" customHeight="1">
      <c r="A43" s="11"/>
      <c r="B43" s="11"/>
      <c r="C43" s="195"/>
      <c r="D43" s="196"/>
      <c r="E43" s="197"/>
      <c r="F43" s="198"/>
      <c r="G43" s="198"/>
      <c r="H43" s="199"/>
      <c r="I43" s="375"/>
      <c r="J43" s="198"/>
      <c r="K43" s="237"/>
      <c r="L43" s="197"/>
      <c r="M43" s="198"/>
      <c r="N43" s="199"/>
      <c r="O43" s="375"/>
      <c r="P43" s="198"/>
      <c r="Q43" s="237"/>
      <c r="R43" s="375"/>
      <c r="S43" s="199"/>
      <c r="T43" s="237"/>
    </row>
    <row r="44" spans="1:21" ht="14.25" customHeight="1">
      <c r="A44" s="11"/>
      <c r="B44" s="11"/>
      <c r="C44" s="109"/>
      <c r="D44" s="110"/>
      <c r="E44" s="197"/>
      <c r="F44" s="198"/>
      <c r="G44" s="198"/>
      <c r="H44" s="199"/>
      <c r="I44" s="375"/>
      <c r="J44" s="198"/>
      <c r="K44" s="237"/>
      <c r="L44" s="197"/>
      <c r="M44" s="198"/>
      <c r="N44" s="199"/>
      <c r="O44" s="375"/>
      <c r="P44" s="198"/>
      <c r="Q44" s="237"/>
      <c r="R44" s="375"/>
      <c r="S44" s="199"/>
      <c r="T44" s="237"/>
    </row>
    <row r="45" spans="1:21" ht="14.25" customHeight="1">
      <c r="A45" s="11"/>
      <c r="B45" s="11"/>
      <c r="C45" s="109"/>
      <c r="D45" s="110"/>
      <c r="E45" s="197"/>
      <c r="F45" s="198"/>
      <c r="G45" s="198"/>
      <c r="H45" s="199"/>
      <c r="I45" s="375"/>
      <c r="J45" s="198"/>
      <c r="K45" s="237"/>
      <c r="L45" s="197"/>
      <c r="M45" s="198"/>
      <c r="N45" s="199"/>
      <c r="O45" s="375"/>
      <c r="P45" s="198"/>
      <c r="Q45" s="237"/>
      <c r="R45" s="375"/>
      <c r="S45" s="199"/>
      <c r="T45" s="237"/>
    </row>
    <row r="46" spans="1:21" ht="14.25" customHeight="1">
      <c r="A46" s="11"/>
      <c r="B46" s="11"/>
      <c r="C46" s="109"/>
      <c r="D46" s="110"/>
      <c r="E46" s="197"/>
      <c r="F46" s="198"/>
      <c r="G46" s="198"/>
      <c r="H46" s="199"/>
      <c r="I46" s="375"/>
      <c r="J46" s="198"/>
      <c r="K46" s="237"/>
      <c r="L46" s="197"/>
      <c r="M46" s="198"/>
      <c r="N46" s="199"/>
      <c r="O46" s="375"/>
      <c r="P46" s="198"/>
      <c r="Q46" s="237"/>
      <c r="R46" s="375"/>
      <c r="S46" s="199"/>
      <c r="T46" s="237"/>
    </row>
    <row r="47" spans="1:21" ht="14.25" customHeight="1">
      <c r="A47" s="11"/>
      <c r="B47" s="11"/>
      <c r="C47" s="109"/>
      <c r="D47" s="110"/>
      <c r="E47" s="197"/>
      <c r="F47" s="198"/>
      <c r="G47" s="198"/>
      <c r="H47" s="199"/>
      <c r="I47" s="375"/>
      <c r="J47" s="198"/>
      <c r="K47" s="237"/>
      <c r="L47" s="197"/>
      <c r="M47" s="198"/>
      <c r="N47" s="199"/>
      <c r="O47" s="375"/>
      <c r="P47" s="198"/>
      <c r="Q47" s="237"/>
      <c r="R47" s="375"/>
      <c r="S47" s="199"/>
      <c r="T47" s="237"/>
    </row>
    <row r="48" spans="1:21" ht="14.25" customHeight="1">
      <c r="A48" s="11"/>
      <c r="B48" s="11"/>
      <c r="C48" s="109"/>
      <c r="D48" s="110"/>
      <c r="E48" s="197"/>
      <c r="F48" s="198"/>
      <c r="G48" s="198"/>
      <c r="H48" s="199"/>
      <c r="I48" s="375"/>
      <c r="J48" s="198"/>
      <c r="K48" s="237"/>
      <c r="L48" s="197"/>
      <c r="M48" s="198"/>
      <c r="N48" s="199"/>
      <c r="O48" s="375"/>
      <c r="P48" s="198"/>
      <c r="Q48" s="237"/>
      <c r="R48" s="375"/>
      <c r="S48" s="199"/>
      <c r="T48" s="237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375"/>
      <c r="J49" s="198"/>
      <c r="K49" s="237"/>
      <c r="L49" s="197"/>
      <c r="M49" s="198"/>
      <c r="N49" s="199"/>
      <c r="O49" s="375"/>
      <c r="P49" s="198"/>
      <c r="Q49" s="237"/>
      <c r="R49" s="375"/>
      <c r="S49" s="199"/>
      <c r="T49" s="237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375"/>
      <c r="J50" s="198"/>
      <c r="K50" s="237"/>
      <c r="L50" s="197"/>
      <c r="M50" s="198"/>
      <c r="N50" s="199"/>
      <c r="O50" s="375"/>
      <c r="P50" s="198"/>
      <c r="Q50" s="237"/>
      <c r="R50" s="375"/>
      <c r="S50" s="199"/>
      <c r="T50" s="237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375"/>
      <c r="J51" s="198"/>
      <c r="K51" s="237"/>
      <c r="L51" s="197"/>
      <c r="M51" s="198"/>
      <c r="N51" s="199"/>
      <c r="O51" s="375"/>
      <c r="P51" s="198"/>
      <c r="Q51" s="237"/>
      <c r="R51" s="375"/>
      <c r="S51" s="199"/>
      <c r="T51" s="237"/>
    </row>
    <row r="52" spans="1:23" ht="14.25" customHeight="1" thickBot="1">
      <c r="A52" s="11"/>
      <c r="B52" s="11"/>
      <c r="C52" s="109"/>
      <c r="D52" s="110"/>
      <c r="E52" s="416"/>
      <c r="F52" s="417"/>
      <c r="G52" s="172"/>
      <c r="H52" s="205"/>
      <c r="I52" s="376"/>
      <c r="J52" s="417"/>
      <c r="K52" s="473"/>
      <c r="L52" s="416"/>
      <c r="M52" s="417"/>
      <c r="N52" s="474"/>
      <c r="O52" s="376"/>
      <c r="P52" s="417"/>
      <c r="Q52" s="473"/>
      <c r="R52" s="376"/>
      <c r="S52" s="474"/>
      <c r="T52" s="473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17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373"/>
      <c r="J57" s="509" t="s">
        <v>110</v>
      </c>
      <c r="K57" s="510"/>
      <c r="L57" s="511"/>
      <c r="M57" s="509" t="s">
        <v>110</v>
      </c>
      <c r="N57" s="512"/>
      <c r="O57" s="513"/>
      <c r="P57" s="509" t="s">
        <v>110</v>
      </c>
      <c r="Q57" s="510"/>
      <c r="R57" s="513"/>
      <c r="S57" s="509" t="s">
        <v>110</v>
      </c>
      <c r="T57" s="514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1"/>
      <c r="I58" s="253"/>
      <c r="J58" s="501"/>
      <c r="K58" s="502"/>
      <c r="L58" s="253"/>
      <c r="M58" s="501"/>
      <c r="N58" s="502"/>
      <c r="O58" s="253"/>
      <c r="P58" s="501"/>
      <c r="Q58" s="502"/>
      <c r="R58" s="253"/>
      <c r="S58" s="501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0"/>
      <c r="I59" s="504"/>
      <c r="J59" s="501"/>
      <c r="K59" s="505"/>
      <c r="L59" s="504"/>
      <c r="M59" s="501"/>
      <c r="N59" s="505"/>
      <c r="O59" s="504"/>
      <c r="P59" s="501"/>
      <c r="Q59" s="505"/>
      <c r="R59" s="504"/>
      <c r="S59" s="501"/>
      <c r="T59" s="503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6"/>
      <c r="I60" s="515"/>
      <c r="J60" s="516"/>
      <c r="K60" s="517"/>
      <c r="L60" s="515"/>
      <c r="M60" s="516"/>
      <c r="N60" s="517"/>
      <c r="O60" s="515"/>
      <c r="P60" s="516"/>
      <c r="Q60" s="517"/>
      <c r="R60" s="515"/>
      <c r="S60" s="516"/>
      <c r="T60" s="518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2"/>
      <c r="I61" s="519"/>
      <c r="J61" s="520"/>
      <c r="K61" s="521"/>
      <c r="L61" s="519"/>
      <c r="M61" s="520"/>
      <c r="N61" s="521"/>
      <c r="O61" s="519"/>
      <c r="P61" s="520"/>
      <c r="Q61" s="521"/>
      <c r="R61" s="519"/>
      <c r="S61" s="520"/>
      <c r="T61" s="522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84">
        <f>ROUND((V8^2+W8^2)*[1]АРЭС!$F$8/[1]АРЭС!$C$8^2,4)</f>
        <v>2.5000000000000001E-3</v>
      </c>
      <c r="J62" s="523" t="s">
        <v>59</v>
      </c>
      <c r="K62" s="524">
        <f>ROUND((V8^2+W8^2)*[1]АРЭС!$I$8/([1]АРЭС!$C$8*100),4)</f>
        <v>0.08</v>
      </c>
      <c r="L62" s="525">
        <f>ROUND((X8^2+Y8^2)*[1]АРЭС!$F$8/[1]АРЭС!$C$8^2,4)</f>
        <v>2.3999999999999998E-3</v>
      </c>
      <c r="M62" s="523" t="s">
        <v>59</v>
      </c>
      <c r="N62" s="524">
        <f>ROUND((X8^2+Y8^2)*[1]АРЭС!$I$8/([1]АРЭС!$C$8*100),4)</f>
        <v>7.9000000000000001E-2</v>
      </c>
      <c r="O62" s="525">
        <f>ROUND((Z8^2+AA8^2)*[1]АРЭС!$F$8/[1]АРЭС!$C$8^2,4)</f>
        <v>2.5999999999999999E-3</v>
      </c>
      <c r="P62" s="523" t="s">
        <v>59</v>
      </c>
      <c r="Q62" s="524">
        <f>ROUND((Z8^2+AA8^2)*[1]АРЭС!$I$8/([1]АРЭС!$C$8*100),4)</f>
        <v>8.3299999999999999E-2</v>
      </c>
      <c r="R62" s="525">
        <f>ROUND((AB8^2+AC8^2)*[1]АРЭС!$F$8/[1]АРЭС!$C$8^2,4)</f>
        <v>3.0000000000000001E-3</v>
      </c>
      <c r="S62" s="523" t="s">
        <v>59</v>
      </c>
      <c r="T62" s="524">
        <f>ROUND((AB8^2+AC8^2)*[1]АРЭС!$I$8/([1]АРЭС!$C$8*100),4)</f>
        <v>9.7600000000000006E-2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ROUND((V12^2+W12^2)*[1]АРЭС!$F$9/[1]АРЭС!$C$9^2,4)</f>
        <v>3.0999999999999999E-3</v>
      </c>
      <c r="J63" s="523" t="s">
        <v>59</v>
      </c>
      <c r="K63" s="524">
        <f>ROUND((V12^2+W12^2)*[1]АРЭС!$I$9/([1]АРЭС!$C$9*100),4)</f>
        <v>0.1024</v>
      </c>
      <c r="L63" s="525">
        <f>ROUND((X12^2+Y12^2)*[1]АРЭС!$F$9/[1]АРЭС!$C$9^2,4)</f>
        <v>3.0999999999999999E-3</v>
      </c>
      <c r="M63" s="523" t="s">
        <v>59</v>
      </c>
      <c r="N63" s="524">
        <f>ROUND((X12^2+Y12^2)*[1]АРЭС!$I$9/([1]АРЭС!$C$9*100),4)</f>
        <v>0.1017</v>
      </c>
      <c r="O63" s="525">
        <f>ROUND((Z12^2+AA12^2)*[1]АРЭС!$F$9/[1]АРЭС!$C$9^2,4)</f>
        <v>3.2000000000000002E-3</v>
      </c>
      <c r="P63" s="523" t="s">
        <v>59</v>
      </c>
      <c r="Q63" s="524">
        <f>ROUND((Z12^2+AA12^2)*[1]АРЭС!$I$9/([1]АРЭС!$C$9*100),4)</f>
        <v>0.1032</v>
      </c>
      <c r="R63" s="525">
        <f>ROUND((AB12^2+AC12^2)*[1]АРЭС!$F$9/[1]АРЭС!$C$9^2,4)</f>
        <v>3.0999999999999999E-3</v>
      </c>
      <c r="S63" s="523" t="s">
        <v>59</v>
      </c>
      <c r="T63" s="524">
        <f>ROUND((AB12^2+AC12^2)*[1]АРЭС!$I$9/([1]АРЭС!$C$9*100),4)</f>
        <v>0.1027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2.7914999999999996</v>
      </c>
      <c r="J66" s="299" t="s">
        <v>59</v>
      </c>
      <c r="K66" s="300">
        <f>K62+W8+W7+H7</f>
        <v>2.3120000000000003</v>
      </c>
      <c r="L66" s="298">
        <f>L62+X8+X7+H6</f>
        <v>2.8014000000000001</v>
      </c>
      <c r="M66" s="299" t="s">
        <v>59</v>
      </c>
      <c r="N66" s="301">
        <f>N62+Y8+Y7+H7</f>
        <v>2.2610000000000001</v>
      </c>
      <c r="O66" s="302">
        <f>O62+Z8+Z7+H6</f>
        <v>2.8966000000000003</v>
      </c>
      <c r="P66" s="299" t="s">
        <v>59</v>
      </c>
      <c r="Q66" s="300">
        <f>Q62+AA8+AA7+H7</f>
        <v>2.2923</v>
      </c>
      <c r="R66" s="298">
        <f>R62+AB8+AB7+H6</f>
        <v>3.1259999999999999</v>
      </c>
      <c r="S66" s="299" t="s">
        <v>59</v>
      </c>
      <c r="T66" s="301">
        <f>T62+AC8+AC7+H7</f>
        <v>2.4845999999999999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3.2290999999999999</v>
      </c>
      <c r="J67" s="287" t="s">
        <v>59</v>
      </c>
      <c r="K67" s="309">
        <f>K63+W12+W11+H11</f>
        <v>2.4904000000000002</v>
      </c>
      <c r="L67" s="310">
        <f>L63+X12+X11+H10</f>
        <v>3.2370999999999999</v>
      </c>
      <c r="M67" s="287" t="s">
        <v>59</v>
      </c>
      <c r="N67" s="311">
        <f>N63+Y12+Y11+H11</f>
        <v>2.4537000000000004</v>
      </c>
      <c r="O67" s="309">
        <f>O63+Z12+Z11+H10</f>
        <v>3.2492000000000001</v>
      </c>
      <c r="P67" s="287" t="s">
        <v>59</v>
      </c>
      <c r="Q67" s="309">
        <f>Q63+AA12+AA11+H11</f>
        <v>2.4882000000000004</v>
      </c>
      <c r="R67" s="310">
        <f>R63+AB12+AB11+H10</f>
        <v>3.2300999999999997</v>
      </c>
      <c r="S67" s="287" t="s">
        <v>59</v>
      </c>
      <c r="T67" s="311">
        <f>T63+AC12+AC11+H11</f>
        <v>2.4967000000000001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6.0206</v>
      </c>
      <c r="J70" s="324" t="s">
        <v>59</v>
      </c>
      <c r="K70" s="325">
        <f>K66+K67</f>
        <v>4.8024000000000004</v>
      </c>
      <c r="L70" s="323">
        <f>L66+L67</f>
        <v>6.0385</v>
      </c>
      <c r="M70" s="324" t="s">
        <v>59</v>
      </c>
      <c r="N70" s="325">
        <f>N66+N67</f>
        <v>4.7147000000000006</v>
      </c>
      <c r="O70" s="323">
        <f>O66+O67</f>
        <v>6.1458000000000004</v>
      </c>
      <c r="P70" s="324" t="s">
        <v>59</v>
      </c>
      <c r="Q70" s="325">
        <f>Q66+Q67</f>
        <v>4.7805</v>
      </c>
      <c r="R70" s="323">
        <f>R66+R67</f>
        <v>6.3560999999999996</v>
      </c>
      <c r="S70" s="324" t="s">
        <v>59</v>
      </c>
      <c r="T70" s="325">
        <f>T66+T67</f>
        <v>4.9813000000000001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ht="15">
      <c r="B74" t="s">
        <v>68</v>
      </c>
      <c r="P74" t="s">
        <v>69</v>
      </c>
      <c r="R74" s="427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S40" sqref="S40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75</v>
      </c>
      <c r="J3" s="9"/>
      <c r="K3" s="10"/>
      <c r="L3" s="8" t="s">
        <v>12</v>
      </c>
      <c r="M3" s="9"/>
      <c r="N3" s="10"/>
      <c r="O3" s="8" t="s">
        <v>76</v>
      </c>
      <c r="P3" s="9"/>
      <c r="Q3" s="10"/>
      <c r="R3" s="8" t="s">
        <v>13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84" t="s">
        <v>21</v>
      </c>
      <c r="H6" s="348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89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487">
        <v>3.2629999999999999</v>
      </c>
      <c r="K8" s="488">
        <v>2.1840000000000002</v>
      </c>
      <c r="L8" s="489"/>
      <c r="M8" s="490">
        <v>3.37</v>
      </c>
      <c r="N8" s="488">
        <v>2.3029999999999999</v>
      </c>
      <c r="O8" s="489"/>
      <c r="P8" s="487">
        <v>3.2770000000000001</v>
      </c>
      <c r="Q8" s="488">
        <v>2.3410000000000002</v>
      </c>
      <c r="R8" s="491"/>
      <c r="S8" s="487">
        <v>3.347</v>
      </c>
      <c r="T8" s="488">
        <v>2.5150000000000001</v>
      </c>
      <c r="U8" t="s">
        <v>120</v>
      </c>
      <c r="V8" s="493">
        <f>IF(I8&gt;0,ROUND(I8*$I$57*$K$58*SQRT(3)/1000,3),J8)</f>
        <v>3.2629999999999999</v>
      </c>
      <c r="W8" s="494">
        <f>IF(K8&gt;0,K8,ROUND(V8*$F$53,3))</f>
        <v>2.1840000000000002</v>
      </c>
      <c r="X8" s="493">
        <f>IF(L8&gt;0,ROUND(L8*$L$57*$N$58*SQRT(3)/1000,3),M8)</f>
        <v>3.37</v>
      </c>
      <c r="Y8" s="494">
        <f>IF(N8&gt;0,N8,ROUND(X8*$F$53,3))</f>
        <v>2.3029999999999999</v>
      </c>
      <c r="Z8" s="493">
        <f>IF(O8&gt;0,ROUND(O8*$O$57*$Q$58*SQRT(3)/1000,3),P8)</f>
        <v>3.2770000000000001</v>
      </c>
      <c r="AA8" s="494">
        <f>IF(Q8&gt;0,Q8,ROUND(Z8*$F$53,3))</f>
        <v>2.3410000000000002</v>
      </c>
      <c r="AB8" s="493">
        <f>IF(R8&gt;0,ROUND(R8*$R$57*$T$58*SQRT(3)/1000,3),S8)</f>
        <v>3.347</v>
      </c>
      <c r="AC8" s="68">
        <f>IF(T8&gt;0,T8,ROUND(AB8*$F$53,3))</f>
        <v>2.5150000000000001</v>
      </c>
    </row>
    <row r="9" spans="1:31" ht="14.25" customHeight="1" thickBot="1">
      <c r="A9" s="11"/>
      <c r="B9" s="11"/>
      <c r="C9" s="69"/>
      <c r="D9" s="70" t="s">
        <v>26</v>
      </c>
      <c r="E9" s="384"/>
      <c r="F9" s="385"/>
      <c r="G9" s="385"/>
      <c r="H9" s="386"/>
      <c r="I9" s="374"/>
      <c r="J9" s="495"/>
      <c r="K9" s="496"/>
      <c r="L9" s="497"/>
      <c r="M9" s="498"/>
      <c r="N9" s="498"/>
      <c r="O9" s="497"/>
      <c r="P9" s="495"/>
      <c r="Q9" s="496"/>
      <c r="R9" s="499"/>
      <c r="S9" s="495"/>
      <c r="T9" s="496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91</v>
      </c>
      <c r="D10" s="81">
        <v>110</v>
      </c>
      <c r="E10" s="379">
        <v>7</v>
      </c>
      <c r="F10" s="380"/>
      <c r="G10" s="84" t="s">
        <v>21</v>
      </c>
      <c r="H10" s="348">
        <f>[1]АРЭС!$E$9</f>
        <v>2.5000000000000001E-2</v>
      </c>
      <c r="I10" s="34"/>
      <c r="J10" s="501"/>
      <c r="K10" s="255"/>
      <c r="L10" s="253"/>
      <c r="M10" s="502"/>
      <c r="N10" s="502"/>
      <c r="O10" s="253"/>
      <c r="P10" s="501"/>
      <c r="Q10" s="255"/>
      <c r="R10" s="254"/>
      <c r="S10" s="501"/>
      <c r="T10" s="25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409"/>
      <c r="K11" s="503"/>
      <c r="L11" s="504"/>
      <c r="M11" s="505"/>
      <c r="N11" s="505"/>
      <c r="O11" s="504"/>
      <c r="P11" s="409"/>
      <c r="Q11" s="503"/>
      <c r="R11" s="506"/>
      <c r="S11" s="409"/>
      <c r="T11" s="503"/>
      <c r="U11" s="39" t="s">
        <v>89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373"/>
      <c r="J12" s="487">
        <v>3.202</v>
      </c>
      <c r="K12" s="488">
        <v>2.125</v>
      </c>
      <c r="L12" s="489"/>
      <c r="M12" s="490">
        <v>3.262</v>
      </c>
      <c r="N12" s="488">
        <v>2.1549999999999998</v>
      </c>
      <c r="O12" s="489"/>
      <c r="P12" s="487">
        <v>3.2360000000000002</v>
      </c>
      <c r="Q12" s="488">
        <v>2.1419999999999999</v>
      </c>
      <c r="R12" s="491"/>
      <c r="S12" s="487">
        <v>3.278</v>
      </c>
      <c r="T12" s="488">
        <v>2.286</v>
      </c>
      <c r="U12" t="s">
        <v>120</v>
      </c>
      <c r="V12" s="493">
        <f>IF(I12&gt;0,ROUND(I12*$K$57*$K$59*SQRT(3)/1000,3),J12)</f>
        <v>3.202</v>
      </c>
      <c r="W12" s="494">
        <f>IF(K12&gt;0,K12,ROUND(V12*$F$54,3))</f>
        <v>2.125</v>
      </c>
      <c r="X12" s="493">
        <f>IF(L12&gt;0,ROUND(L12*$N$57*$N$59*SQRT(3)/1000,3),M12)</f>
        <v>3.262</v>
      </c>
      <c r="Y12" s="494">
        <f>IF(N12&gt;0,N12,ROUND(X12*$F$54,3))</f>
        <v>2.1549999999999998</v>
      </c>
      <c r="Z12" s="493">
        <f>IF(O12&gt;0,ROUND(O12*$Q$57*$Q$59*SQRT(3)/1000,3),P12)</f>
        <v>3.2360000000000002</v>
      </c>
      <c r="AA12" s="494">
        <f>IF(Q12&gt;0,Q12,ROUND(Z12*$F$54,3))</f>
        <v>2.1419999999999999</v>
      </c>
      <c r="AB12" s="493">
        <f>IF(R12&gt;0,ROUND(R12*$T$57*$T$59*SQRT(3)/1000,3),S12)</f>
        <v>3.278</v>
      </c>
      <c r="AC12" s="494">
        <f>IF(T12&gt;0,T12,ROUND(AB12*$F$54,3))</f>
        <v>2.286</v>
      </c>
    </row>
    <row r="13" spans="1:31" ht="14.25" customHeight="1" thickBot="1">
      <c r="A13" s="11"/>
      <c r="B13" s="11"/>
      <c r="C13" s="69"/>
      <c r="D13" s="70" t="s">
        <v>26</v>
      </c>
      <c r="E13" s="384"/>
      <c r="F13" s="385"/>
      <c r="G13" s="385"/>
      <c r="H13" s="386"/>
      <c r="I13" s="374"/>
      <c r="J13" s="495"/>
      <c r="K13" s="496"/>
      <c r="L13" s="499"/>
      <c r="M13" s="495"/>
      <c r="N13" s="498"/>
      <c r="O13" s="497"/>
      <c r="P13" s="495"/>
      <c r="Q13" s="496"/>
      <c r="R13" s="497"/>
      <c r="S13" s="498"/>
      <c r="T13" s="496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507" t="s">
        <v>21</v>
      </c>
      <c r="H14" s="218"/>
      <c r="I14" s="214"/>
      <c r="J14" s="389"/>
      <c r="K14" s="390"/>
      <c r="L14" s="391"/>
      <c r="M14" s="389"/>
      <c r="N14" s="392"/>
      <c r="O14" s="393"/>
      <c r="P14" s="389"/>
      <c r="Q14" s="390"/>
      <c r="R14" s="393"/>
      <c r="S14" s="392"/>
      <c r="T14" s="390"/>
    </row>
    <row r="15" spans="1:31" ht="14.25" customHeight="1">
      <c r="A15" s="11"/>
      <c r="B15" s="11"/>
      <c r="C15" s="41"/>
      <c r="D15" s="42"/>
      <c r="E15" s="109"/>
      <c r="F15" s="110"/>
      <c r="G15" s="508" t="s">
        <v>25</v>
      </c>
      <c r="H15" s="237"/>
      <c r="I15" s="375"/>
      <c r="J15" s="435"/>
      <c r="K15" s="436"/>
      <c r="L15" s="437"/>
      <c r="M15" s="435"/>
      <c r="N15" s="438"/>
      <c r="O15" s="439"/>
      <c r="P15" s="435"/>
      <c r="Q15" s="436"/>
      <c r="R15" s="439"/>
      <c r="S15" s="438"/>
      <c r="T15" s="436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40"/>
      <c r="K16" s="441"/>
      <c r="L16" s="442"/>
      <c r="M16" s="440"/>
      <c r="N16" s="446"/>
      <c r="O16" s="445"/>
      <c r="P16" s="440"/>
      <c r="Q16" s="441"/>
      <c r="R16" s="445"/>
      <c r="S16" s="446"/>
      <c r="T16" s="441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48"/>
      <c r="K17" s="449"/>
      <c r="L17" s="450"/>
      <c r="M17" s="448"/>
      <c r="N17" s="451"/>
      <c r="O17" s="452"/>
      <c r="P17" s="448"/>
      <c r="Q17" s="449"/>
      <c r="R17" s="452"/>
      <c r="S17" s="451"/>
      <c r="T17" s="449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507" t="s">
        <v>21</v>
      </c>
      <c r="H18" s="218"/>
      <c r="I18" s="214"/>
      <c r="J18" s="389"/>
      <c r="K18" s="390"/>
      <c r="L18" s="391"/>
      <c r="M18" s="389"/>
      <c r="N18" s="392"/>
      <c r="O18" s="393"/>
      <c r="P18" s="389"/>
      <c r="Q18" s="390"/>
      <c r="R18" s="393"/>
      <c r="S18" s="392"/>
      <c r="T18" s="390"/>
    </row>
    <row r="19" spans="1:20" ht="14.25" customHeight="1">
      <c r="A19" s="11"/>
      <c r="B19" s="11"/>
      <c r="C19" s="41"/>
      <c r="D19" s="42"/>
      <c r="E19" s="109"/>
      <c r="F19" s="110"/>
      <c r="G19" s="508" t="s">
        <v>25</v>
      </c>
      <c r="H19" s="237"/>
      <c r="I19" s="375"/>
      <c r="J19" s="435"/>
      <c r="K19" s="436"/>
      <c r="L19" s="437"/>
      <c r="M19" s="435"/>
      <c r="N19" s="438"/>
      <c r="O19" s="439"/>
      <c r="P19" s="435"/>
      <c r="Q19" s="436"/>
      <c r="R19" s="439"/>
      <c r="S19" s="438"/>
      <c r="T19" s="436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40"/>
      <c r="K20" s="441"/>
      <c r="L20" s="442"/>
      <c r="M20" s="440"/>
      <c r="N20" s="446"/>
      <c r="O20" s="445"/>
      <c r="P20" s="440"/>
      <c r="Q20" s="441"/>
      <c r="R20" s="445"/>
      <c r="S20" s="446"/>
      <c r="T20" s="441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48"/>
      <c r="K21" s="449"/>
      <c r="L21" s="450"/>
      <c r="M21" s="448"/>
      <c r="N21" s="451"/>
      <c r="O21" s="452"/>
      <c r="P21" s="448"/>
      <c r="Q21" s="449"/>
      <c r="R21" s="452"/>
      <c r="S21" s="451"/>
      <c r="T21" s="449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389"/>
      <c r="K22" s="390"/>
      <c r="L22" s="391"/>
      <c r="M22" s="389"/>
      <c r="N22" s="392"/>
      <c r="O22" s="393"/>
      <c r="P22" s="389"/>
      <c r="Q22" s="390"/>
      <c r="R22" s="393"/>
      <c r="S22" s="392"/>
      <c r="T22" s="390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394"/>
      <c r="K23" s="395"/>
      <c r="L23" s="396"/>
      <c r="M23" s="394"/>
      <c r="N23" s="397"/>
      <c r="O23" s="398"/>
      <c r="P23" s="394"/>
      <c r="Q23" s="395"/>
      <c r="R23" s="398"/>
      <c r="S23" s="397"/>
      <c r="T23" s="39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6.4649999999999999</v>
      </c>
      <c r="K24" s="360">
        <f>K8+K12</f>
        <v>4.3090000000000002</v>
      </c>
      <c r="L24" s="399"/>
      <c r="M24" s="360">
        <f>M8+M12</f>
        <v>6.6319999999999997</v>
      </c>
      <c r="N24" s="360">
        <f>N8+N12</f>
        <v>4.4580000000000002</v>
      </c>
      <c r="O24" s="400"/>
      <c r="P24" s="360">
        <f>P8+P12</f>
        <v>6.5129999999999999</v>
      </c>
      <c r="Q24" s="360">
        <f>Q8+Q12</f>
        <v>4.4830000000000005</v>
      </c>
      <c r="R24" s="400"/>
      <c r="S24" s="401">
        <f>S8+S12</f>
        <v>6.625</v>
      </c>
      <c r="T24" s="360">
        <f>T8+T12</f>
        <v>4.8010000000000002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121</v>
      </c>
      <c r="D27" s="178"/>
      <c r="E27" s="179">
        <v>48.7</v>
      </c>
      <c r="F27" s="180">
        <v>65</v>
      </c>
      <c r="G27" s="180"/>
      <c r="H27" s="181"/>
      <c r="I27" s="404"/>
      <c r="J27" s="405">
        <v>7.0000000000000001E-3</v>
      </c>
      <c r="K27" s="406"/>
      <c r="L27" s="407"/>
      <c r="M27" s="405">
        <v>7.0000000000000001E-3</v>
      </c>
      <c r="N27" s="408"/>
      <c r="O27" s="404"/>
      <c r="P27" s="405">
        <v>7.0000000000000001E-3</v>
      </c>
      <c r="Q27" s="406"/>
      <c r="R27" s="404"/>
      <c r="S27" s="408">
        <v>2.5999999999999999E-2</v>
      </c>
      <c r="T27" s="406"/>
    </row>
    <row r="28" spans="1:20" ht="14.25" customHeight="1">
      <c r="A28" s="11"/>
      <c r="B28" s="11"/>
      <c r="C28" s="187" t="s">
        <v>122</v>
      </c>
      <c r="D28" s="188"/>
      <c r="E28" s="189"/>
      <c r="F28" s="190"/>
      <c r="G28" s="190"/>
      <c r="H28" s="191"/>
      <c r="I28" s="47"/>
      <c r="J28" s="409">
        <v>0.69</v>
      </c>
      <c r="K28" s="409"/>
      <c r="L28" s="409"/>
      <c r="M28" s="409">
        <v>0.70499999999999996</v>
      </c>
      <c r="N28" s="409"/>
      <c r="O28" s="409"/>
      <c r="P28" s="409">
        <v>0.70399999999999996</v>
      </c>
      <c r="Q28" s="409"/>
      <c r="R28" s="409"/>
      <c r="S28" s="409">
        <v>0.70399999999999996</v>
      </c>
      <c r="T28" s="409"/>
    </row>
    <row r="29" spans="1:20" ht="14.25" customHeight="1">
      <c r="A29" s="11"/>
      <c r="B29" s="11"/>
      <c r="C29" s="187" t="s">
        <v>123</v>
      </c>
      <c r="D29" s="188"/>
      <c r="E29" s="189">
        <v>48.7</v>
      </c>
      <c r="F29" s="190">
        <v>65</v>
      </c>
      <c r="G29" s="190"/>
      <c r="H29" s="191"/>
      <c r="I29" s="47"/>
      <c r="J29" s="51">
        <v>0.13100000000000001</v>
      </c>
      <c r="K29" s="53"/>
      <c r="L29" s="50"/>
      <c r="M29" s="51">
        <v>0.24399999999999999</v>
      </c>
      <c r="N29" s="52"/>
      <c r="O29" s="47"/>
      <c r="P29" s="51">
        <v>0.24099999999999999</v>
      </c>
      <c r="Q29" s="53"/>
      <c r="R29" s="47"/>
      <c r="S29" s="52">
        <v>0.248</v>
      </c>
      <c r="T29" s="53"/>
    </row>
    <row r="30" spans="1:20" ht="14.25" customHeight="1">
      <c r="A30" s="11"/>
      <c r="B30" s="11"/>
      <c r="C30" s="187" t="s">
        <v>124</v>
      </c>
      <c r="D30" s="188"/>
      <c r="E30" s="189"/>
      <c r="F30" s="190"/>
      <c r="G30" s="190"/>
      <c r="H30" s="191"/>
      <c r="I30" s="47"/>
      <c r="J30" s="51">
        <v>6.5000000000000002E-2</v>
      </c>
      <c r="K30" s="53"/>
      <c r="L30" s="50"/>
      <c r="M30" s="51">
        <v>6.0999999999999999E-2</v>
      </c>
      <c r="N30" s="52"/>
      <c r="O30" s="47"/>
      <c r="P30" s="51">
        <v>6.2E-2</v>
      </c>
      <c r="Q30" s="53"/>
      <c r="R30" s="47"/>
      <c r="S30" s="52">
        <v>6.7000000000000004E-2</v>
      </c>
      <c r="T30" s="53"/>
    </row>
    <row r="31" spans="1:20" ht="14.25" customHeight="1">
      <c r="A31" s="11"/>
      <c r="B31" s="11"/>
      <c r="C31" s="187" t="s">
        <v>125</v>
      </c>
      <c r="D31" s="188"/>
      <c r="E31" s="189"/>
      <c r="F31" s="190"/>
      <c r="G31" s="190"/>
      <c r="H31" s="191"/>
      <c r="I31" s="47"/>
      <c r="J31" s="51">
        <v>7.4999999999999997E-2</v>
      </c>
      <c r="K31" s="53"/>
      <c r="L31" s="50"/>
      <c r="M31" s="51">
        <v>7.2999999999999995E-2</v>
      </c>
      <c r="N31" s="52"/>
      <c r="O31" s="47"/>
      <c r="P31" s="51">
        <v>7.4999999999999997E-2</v>
      </c>
      <c r="Q31" s="53"/>
      <c r="R31" s="47"/>
      <c r="S31" s="52">
        <v>7.5999999999999998E-2</v>
      </c>
      <c r="T31" s="53"/>
    </row>
    <row r="32" spans="1:20" ht="14.25" customHeight="1">
      <c r="A32" s="11"/>
      <c r="B32" s="11"/>
      <c r="C32" s="187" t="s">
        <v>126</v>
      </c>
      <c r="D32" s="188"/>
      <c r="E32" s="189"/>
      <c r="F32" s="190"/>
      <c r="G32" s="190"/>
      <c r="H32" s="191"/>
      <c r="I32" s="47"/>
      <c r="J32" s="51">
        <v>1.0999999999999999E-2</v>
      </c>
      <c r="K32" s="53"/>
      <c r="L32" s="50"/>
      <c r="M32" s="51">
        <v>0.01</v>
      </c>
      <c r="N32" s="52"/>
      <c r="O32" s="47"/>
      <c r="P32" s="51">
        <v>0.01</v>
      </c>
      <c r="Q32" s="53"/>
      <c r="R32" s="47"/>
      <c r="S32" s="52">
        <v>1.0999999999999999E-2</v>
      </c>
      <c r="T32" s="53"/>
    </row>
    <row r="33" spans="1:21" ht="14.25" customHeight="1">
      <c r="A33" s="11"/>
      <c r="B33" s="11"/>
      <c r="C33" s="187" t="s">
        <v>127</v>
      </c>
      <c r="D33" s="188"/>
      <c r="E33" s="189"/>
      <c r="F33" s="190"/>
      <c r="G33" s="190"/>
      <c r="H33" s="191"/>
      <c r="I33" s="47"/>
      <c r="J33" s="51">
        <v>0.56200000000000006</v>
      </c>
      <c r="K33" s="53"/>
      <c r="L33" s="50"/>
      <c r="M33" s="51">
        <v>0.56799999999999995</v>
      </c>
      <c r="N33" s="52"/>
      <c r="O33" s="47"/>
      <c r="P33" s="51">
        <v>0.57599999999999996</v>
      </c>
      <c r="Q33" s="53"/>
      <c r="R33" s="47"/>
      <c r="S33" s="52">
        <v>0.60499999999999998</v>
      </c>
      <c r="T33" s="53"/>
    </row>
    <row r="34" spans="1:21" ht="14.25" customHeight="1">
      <c r="A34" s="11"/>
      <c r="B34" s="11"/>
      <c r="C34" s="187" t="s">
        <v>128</v>
      </c>
      <c r="D34" s="188"/>
      <c r="E34" s="189">
        <v>48.7</v>
      </c>
      <c r="F34" s="190">
        <v>65</v>
      </c>
      <c r="G34" s="190"/>
      <c r="H34" s="191"/>
      <c r="I34" s="47"/>
      <c r="J34" s="51">
        <v>1.0489999999999999</v>
      </c>
      <c r="K34" s="53"/>
      <c r="L34" s="50"/>
      <c r="M34" s="51">
        <v>1.0109999999999999</v>
      </c>
      <c r="N34" s="52"/>
      <c r="O34" s="47"/>
      <c r="P34" s="51">
        <v>1.0289999999999999</v>
      </c>
      <c r="Q34" s="53"/>
      <c r="R34" s="47"/>
      <c r="S34" s="52">
        <v>1.115</v>
      </c>
      <c r="T34" s="53"/>
    </row>
    <row r="35" spans="1:21" ht="14.25" customHeight="1">
      <c r="A35" s="11"/>
      <c r="B35" s="11"/>
      <c r="C35" s="187" t="s">
        <v>129</v>
      </c>
      <c r="D35" s="188"/>
      <c r="E35" s="189">
        <v>48.7</v>
      </c>
      <c r="F35" s="190">
        <v>65</v>
      </c>
      <c r="G35" s="190"/>
      <c r="H35" s="191"/>
      <c r="I35" s="47"/>
      <c r="J35" s="51">
        <v>0.28699999999999998</v>
      </c>
      <c r="K35" s="503"/>
      <c r="L35" s="50"/>
      <c r="M35" s="51">
        <v>0.28699999999999998</v>
      </c>
      <c r="N35" s="52"/>
      <c r="O35" s="47"/>
      <c r="P35" s="51">
        <v>0.28699999999999998</v>
      </c>
      <c r="Q35" s="53"/>
      <c r="R35" s="47"/>
      <c r="S35" s="52">
        <v>0.28599999999999998</v>
      </c>
      <c r="T35" s="53"/>
    </row>
    <row r="36" spans="1:21" ht="14.25" customHeight="1">
      <c r="A36" s="11"/>
      <c r="B36" s="11"/>
      <c r="C36" s="187" t="s">
        <v>130</v>
      </c>
      <c r="D36" s="188"/>
      <c r="E36" s="189"/>
      <c r="F36" s="190"/>
      <c r="G36" s="190"/>
      <c r="H36" s="191"/>
      <c r="I36" s="47"/>
      <c r="J36" s="51">
        <v>0.25700000000000001</v>
      </c>
      <c r="K36" s="53"/>
      <c r="L36" s="50"/>
      <c r="M36" s="51">
        <v>0.255</v>
      </c>
      <c r="N36" s="52"/>
      <c r="O36" s="47"/>
      <c r="P36" s="51">
        <v>0.23400000000000001</v>
      </c>
      <c r="Q36" s="53"/>
      <c r="R36" s="47"/>
      <c r="S36" s="52">
        <v>0.20300000000000001</v>
      </c>
      <c r="T36" s="53"/>
    </row>
    <row r="37" spans="1:21" ht="14.25" customHeight="1">
      <c r="A37" s="11"/>
      <c r="B37" s="11"/>
      <c r="C37" s="187" t="s">
        <v>131</v>
      </c>
      <c r="D37" s="188"/>
      <c r="E37" s="189"/>
      <c r="F37" s="190"/>
      <c r="G37" s="190"/>
      <c r="H37" s="191"/>
      <c r="I37" s="47"/>
      <c r="J37" s="409">
        <v>0.121</v>
      </c>
      <c r="K37" s="411"/>
      <c r="L37" s="527"/>
      <c r="M37" s="409">
        <v>0.121</v>
      </c>
      <c r="N37" s="409"/>
      <c r="O37" s="409"/>
      <c r="P37" s="409">
        <v>0.121</v>
      </c>
      <c r="Q37" s="409"/>
      <c r="R37" s="409"/>
      <c r="S37" s="409">
        <v>0.12</v>
      </c>
      <c r="T37" s="409"/>
    </row>
    <row r="38" spans="1:21" ht="14.25" customHeight="1">
      <c r="A38" s="11"/>
      <c r="B38" s="11"/>
      <c r="C38" s="187" t="s">
        <v>132</v>
      </c>
      <c r="D38" s="188"/>
      <c r="E38" s="189">
        <v>48.7</v>
      </c>
      <c r="F38" s="190">
        <v>65</v>
      </c>
      <c r="G38" s="190"/>
      <c r="H38" s="191"/>
      <c r="I38" s="47"/>
      <c r="J38" s="51">
        <v>0.11899999999999999</v>
      </c>
      <c r="K38" s="53"/>
      <c r="L38" s="50"/>
      <c r="M38" s="51">
        <v>0.16</v>
      </c>
      <c r="N38" s="52"/>
      <c r="O38" s="47"/>
      <c r="P38" s="51">
        <v>0.13200000000000001</v>
      </c>
      <c r="Q38" s="53"/>
      <c r="R38" s="47"/>
      <c r="S38" s="52">
        <v>0.151</v>
      </c>
      <c r="T38" s="53"/>
    </row>
    <row r="39" spans="1:21" ht="14.25" customHeight="1">
      <c r="A39" s="11"/>
      <c r="B39" s="11"/>
      <c r="C39" s="187" t="s">
        <v>133</v>
      </c>
      <c r="D39" s="188"/>
      <c r="E39" s="189">
        <v>48.7</v>
      </c>
      <c r="F39" s="190">
        <v>65</v>
      </c>
      <c r="G39" s="190"/>
      <c r="H39" s="191"/>
      <c r="I39" s="47"/>
      <c r="J39" s="51">
        <v>2.2949999999999999</v>
      </c>
      <c r="K39" s="53"/>
      <c r="L39" s="50"/>
      <c r="M39" s="51">
        <v>2.319</v>
      </c>
      <c r="N39" s="52"/>
      <c r="O39" s="47"/>
      <c r="P39" s="51">
        <v>2.3410000000000002</v>
      </c>
      <c r="Q39" s="53"/>
      <c r="R39" s="47"/>
      <c r="S39" s="52">
        <v>2.4</v>
      </c>
      <c r="T39" s="53"/>
    </row>
    <row r="40" spans="1:21" ht="14.25" customHeight="1">
      <c r="A40" s="11"/>
      <c r="B40" s="11"/>
      <c r="C40" s="187" t="s">
        <v>134</v>
      </c>
      <c r="D40" s="188"/>
      <c r="E40" s="189"/>
      <c r="F40" s="190"/>
      <c r="G40" s="190"/>
      <c r="H40" s="191"/>
      <c r="I40" s="47"/>
      <c r="J40" s="51">
        <v>0.125</v>
      </c>
      <c r="K40" s="53"/>
      <c r="L40" s="50"/>
      <c r="M40" s="51">
        <v>0.123</v>
      </c>
      <c r="N40" s="52"/>
      <c r="O40" s="47"/>
      <c r="P40" s="51">
        <v>0.122</v>
      </c>
      <c r="Q40" s="53"/>
      <c r="R40" s="47"/>
      <c r="S40" s="52">
        <v>0.12</v>
      </c>
      <c r="T40" s="53"/>
    </row>
    <row r="41" spans="1:21" ht="14.25" customHeight="1">
      <c r="A41" s="11"/>
      <c r="B41" s="11"/>
      <c r="C41" s="195"/>
      <c r="D41" s="196"/>
      <c r="E41" s="197"/>
      <c r="F41" s="198"/>
      <c r="G41" s="198"/>
      <c r="H41" s="199"/>
      <c r="I41" s="375"/>
      <c r="J41" s="198"/>
      <c r="K41" s="237"/>
      <c r="L41" s="197"/>
      <c r="M41" s="198"/>
      <c r="N41" s="199"/>
      <c r="O41" s="375"/>
      <c r="P41" s="198"/>
      <c r="Q41" s="237"/>
      <c r="R41" s="375"/>
      <c r="S41" s="199"/>
      <c r="T41" s="237"/>
      <c r="U41" s="2"/>
    </row>
    <row r="42" spans="1:21" ht="14.25" customHeight="1">
      <c r="A42" s="11"/>
      <c r="B42" s="11"/>
      <c r="C42" s="195"/>
      <c r="D42" s="196"/>
      <c r="E42" s="197"/>
      <c r="F42" s="198"/>
      <c r="G42" s="198"/>
      <c r="H42" s="199"/>
      <c r="I42" s="375"/>
      <c r="J42" s="198"/>
      <c r="K42" s="237"/>
      <c r="L42" s="197"/>
      <c r="M42" s="198"/>
      <c r="N42" s="199"/>
      <c r="O42" s="375"/>
      <c r="P42" s="198"/>
      <c r="Q42" s="237"/>
      <c r="R42" s="375"/>
      <c r="S42" s="199"/>
      <c r="T42" s="237"/>
    </row>
    <row r="43" spans="1:21" ht="14.25" customHeight="1">
      <c r="A43" s="11"/>
      <c r="B43" s="11"/>
      <c r="C43" s="195"/>
      <c r="D43" s="196"/>
      <c r="E43" s="197"/>
      <c r="F43" s="198"/>
      <c r="G43" s="198"/>
      <c r="H43" s="199"/>
      <c r="I43" s="375"/>
      <c r="J43" s="198"/>
      <c r="K43" s="237"/>
      <c r="L43" s="197"/>
      <c r="M43" s="198"/>
      <c r="N43" s="199"/>
      <c r="O43" s="375"/>
      <c r="P43" s="198"/>
      <c r="Q43" s="237"/>
      <c r="R43" s="375"/>
      <c r="S43" s="199"/>
      <c r="T43" s="237"/>
    </row>
    <row r="44" spans="1:21" ht="14.25" customHeight="1">
      <c r="A44" s="11"/>
      <c r="B44" s="11"/>
      <c r="C44" s="109"/>
      <c r="D44" s="110"/>
      <c r="E44" s="197"/>
      <c r="F44" s="198"/>
      <c r="G44" s="198"/>
      <c r="H44" s="199"/>
      <c r="I44" s="375"/>
      <c r="J44" s="198"/>
      <c r="K44" s="237"/>
      <c r="L44" s="197"/>
      <c r="M44" s="198"/>
      <c r="N44" s="199"/>
      <c r="O44" s="375"/>
      <c r="P44" s="198"/>
      <c r="Q44" s="237"/>
      <c r="R44" s="375"/>
      <c r="S44" s="199"/>
      <c r="T44" s="237"/>
    </row>
    <row r="45" spans="1:21" ht="14.25" customHeight="1">
      <c r="A45" s="11"/>
      <c r="B45" s="11"/>
      <c r="C45" s="109"/>
      <c r="D45" s="110"/>
      <c r="E45" s="197"/>
      <c r="F45" s="198"/>
      <c r="G45" s="198"/>
      <c r="H45" s="199"/>
      <c r="I45" s="375"/>
      <c r="J45" s="198"/>
      <c r="K45" s="237"/>
      <c r="L45" s="197"/>
      <c r="M45" s="198"/>
      <c r="N45" s="199"/>
      <c r="O45" s="375"/>
      <c r="P45" s="198"/>
      <c r="Q45" s="237"/>
      <c r="R45" s="375"/>
      <c r="S45" s="199"/>
      <c r="T45" s="237"/>
    </row>
    <row r="46" spans="1:21" ht="14.25" customHeight="1">
      <c r="A46" s="11"/>
      <c r="B46" s="11"/>
      <c r="C46" s="109"/>
      <c r="D46" s="110"/>
      <c r="E46" s="197"/>
      <c r="F46" s="198"/>
      <c r="G46" s="198"/>
      <c r="H46" s="199"/>
      <c r="I46" s="375"/>
      <c r="J46" s="198"/>
      <c r="K46" s="237"/>
      <c r="L46" s="197"/>
      <c r="M46" s="198"/>
      <c r="N46" s="199"/>
      <c r="O46" s="375"/>
      <c r="P46" s="198"/>
      <c r="Q46" s="237"/>
      <c r="R46" s="375"/>
      <c r="S46" s="199"/>
      <c r="T46" s="237"/>
    </row>
    <row r="47" spans="1:21" ht="14.25" customHeight="1">
      <c r="A47" s="11"/>
      <c r="B47" s="11"/>
      <c r="C47" s="109"/>
      <c r="D47" s="110"/>
      <c r="E47" s="197"/>
      <c r="F47" s="198"/>
      <c r="G47" s="198"/>
      <c r="H47" s="199"/>
      <c r="I47" s="375"/>
      <c r="J47" s="198"/>
      <c r="K47" s="237"/>
      <c r="L47" s="197"/>
      <c r="M47" s="198"/>
      <c r="N47" s="199"/>
      <c r="O47" s="375"/>
      <c r="P47" s="198"/>
      <c r="Q47" s="237"/>
      <c r="R47" s="375"/>
      <c r="S47" s="199"/>
      <c r="T47" s="237"/>
    </row>
    <row r="48" spans="1:21" ht="14.25" customHeight="1">
      <c r="A48" s="11"/>
      <c r="B48" s="11"/>
      <c r="C48" s="109"/>
      <c r="D48" s="110"/>
      <c r="E48" s="197"/>
      <c r="F48" s="198"/>
      <c r="G48" s="198"/>
      <c r="H48" s="199"/>
      <c r="I48" s="375"/>
      <c r="J48" s="198"/>
      <c r="K48" s="237"/>
      <c r="L48" s="197"/>
      <c r="M48" s="198"/>
      <c r="N48" s="199"/>
      <c r="O48" s="375"/>
      <c r="P48" s="198"/>
      <c r="Q48" s="237"/>
      <c r="R48" s="375"/>
      <c r="S48" s="199"/>
      <c r="T48" s="237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375"/>
      <c r="J49" s="198"/>
      <c r="K49" s="237"/>
      <c r="L49" s="197"/>
      <c r="M49" s="198"/>
      <c r="N49" s="199"/>
      <c r="O49" s="375"/>
      <c r="P49" s="198"/>
      <c r="Q49" s="237"/>
      <c r="R49" s="375"/>
      <c r="S49" s="199"/>
      <c r="T49" s="237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375"/>
      <c r="J50" s="198"/>
      <c r="K50" s="237"/>
      <c r="L50" s="197"/>
      <c r="M50" s="198"/>
      <c r="N50" s="199"/>
      <c r="O50" s="375"/>
      <c r="P50" s="198"/>
      <c r="Q50" s="237"/>
      <c r="R50" s="375"/>
      <c r="S50" s="199"/>
      <c r="T50" s="237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375"/>
      <c r="J51" s="198"/>
      <c r="K51" s="237"/>
      <c r="L51" s="197"/>
      <c r="M51" s="198"/>
      <c r="N51" s="199"/>
      <c r="O51" s="375"/>
      <c r="P51" s="198"/>
      <c r="Q51" s="237"/>
      <c r="R51" s="375"/>
      <c r="S51" s="199"/>
      <c r="T51" s="237"/>
    </row>
    <row r="52" spans="1:23" ht="14.25" customHeight="1" thickBot="1">
      <c r="A52" s="11"/>
      <c r="B52" s="11"/>
      <c r="C52" s="109"/>
      <c r="D52" s="110"/>
      <c r="E52" s="416"/>
      <c r="F52" s="417"/>
      <c r="G52" s="172"/>
      <c r="H52" s="205"/>
      <c r="I52" s="376"/>
      <c r="J52" s="417"/>
      <c r="K52" s="473"/>
      <c r="L52" s="416"/>
      <c r="M52" s="417"/>
      <c r="N52" s="474"/>
      <c r="O52" s="376"/>
      <c r="P52" s="417"/>
      <c r="Q52" s="473"/>
      <c r="R52" s="376"/>
      <c r="S52" s="474"/>
      <c r="T52" s="473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17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373"/>
      <c r="J57" s="509" t="s">
        <v>110</v>
      </c>
      <c r="K57" s="510"/>
      <c r="L57" s="511"/>
      <c r="M57" s="509" t="s">
        <v>110</v>
      </c>
      <c r="N57" s="512"/>
      <c r="O57" s="513"/>
      <c r="P57" s="509" t="s">
        <v>110</v>
      </c>
      <c r="Q57" s="510"/>
      <c r="R57" s="513"/>
      <c r="S57" s="509" t="s">
        <v>110</v>
      </c>
      <c r="T57" s="514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1"/>
      <c r="I58" s="253"/>
      <c r="J58" s="501"/>
      <c r="K58" s="502"/>
      <c r="L58" s="253"/>
      <c r="M58" s="501"/>
      <c r="N58" s="502"/>
      <c r="O58" s="253"/>
      <c r="P58" s="501"/>
      <c r="Q58" s="502"/>
      <c r="R58" s="253"/>
      <c r="S58" s="501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0"/>
      <c r="I59" s="504"/>
      <c r="J59" s="501"/>
      <c r="K59" s="505"/>
      <c r="L59" s="504"/>
      <c r="M59" s="501"/>
      <c r="N59" s="505"/>
      <c r="O59" s="504"/>
      <c r="P59" s="501"/>
      <c r="Q59" s="505"/>
      <c r="R59" s="504"/>
      <c r="S59" s="501"/>
      <c r="T59" s="503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6"/>
      <c r="I60" s="515"/>
      <c r="J60" s="516"/>
      <c r="K60" s="517"/>
      <c r="L60" s="515"/>
      <c r="M60" s="516"/>
      <c r="N60" s="517"/>
      <c r="O60" s="515"/>
      <c r="P60" s="516"/>
      <c r="Q60" s="517"/>
      <c r="R60" s="515"/>
      <c r="S60" s="516"/>
      <c r="T60" s="518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2"/>
      <c r="I61" s="519"/>
      <c r="J61" s="520"/>
      <c r="K61" s="521"/>
      <c r="L61" s="519"/>
      <c r="M61" s="520"/>
      <c r="N61" s="521"/>
      <c r="O61" s="519"/>
      <c r="P61" s="520"/>
      <c r="Q61" s="521"/>
      <c r="R61" s="519"/>
      <c r="S61" s="520"/>
      <c r="T61" s="522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84">
        <f>ROUND((V8^2+W8^2)*[1]АРЭС!$F$8/[1]АРЭС!$C$8^2,4)</f>
        <v>3.2000000000000002E-3</v>
      </c>
      <c r="J62" s="523" t="s">
        <v>59</v>
      </c>
      <c r="K62" s="524">
        <f>ROUND((V8^2+W8^2)*[1]АРЭС!$I$8/([1]АРЭС!$C$8*100),4)</f>
        <v>0.1036</v>
      </c>
      <c r="L62" s="525">
        <f>ROUND((X8^2+Y8^2)*[1]АРЭС!$F$8/[1]АРЭС!$C$8^2,4)</f>
        <v>3.3999999999999998E-3</v>
      </c>
      <c r="M62" s="523" t="s">
        <v>59</v>
      </c>
      <c r="N62" s="524">
        <f>ROUND((X8^2+Y8^2)*[1]АРЭС!$I$8/([1]АРЭС!$C$8*100),4)</f>
        <v>0.1119</v>
      </c>
      <c r="O62" s="525">
        <f>ROUND((Z8^2+AA8^2)*[1]АРЭС!$F$8/[1]АРЭС!$C$8^2,4)</f>
        <v>3.3999999999999998E-3</v>
      </c>
      <c r="P62" s="523" t="s">
        <v>59</v>
      </c>
      <c r="Q62" s="524">
        <f>ROUND((Z8^2+AA8^2)*[1]АРЭС!$I$8/([1]АРЭС!$C$8*100),4)</f>
        <v>0.109</v>
      </c>
      <c r="R62" s="525">
        <f>ROUND((AB8^2+AC8^2)*[1]АРЭС!$F$8/[1]АРЭС!$C$8^2,4)</f>
        <v>3.5999999999999999E-3</v>
      </c>
      <c r="S62" s="523" t="s">
        <v>59</v>
      </c>
      <c r="T62" s="524">
        <f>ROUND((AB8^2+AC8^2)*[1]АРЭС!$I$8/([1]АРЭС!$C$8*100),4)</f>
        <v>0.1178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ROUND((V12^2+W12^2)*[1]АРЭС!$F$9/[1]АРЭС!$C$9^2,4)</f>
        <v>3.0999999999999999E-3</v>
      </c>
      <c r="J63" s="523" t="s">
        <v>59</v>
      </c>
      <c r="K63" s="524">
        <f>ROUND((V12^2+W12^2)*[1]АРЭС!$I$9/([1]АРЭС!$C$9*100),4)</f>
        <v>9.9699999999999997E-2</v>
      </c>
      <c r="L63" s="525">
        <f>ROUND((X12^2+Y12^2)*[1]АРЭС!$F$9/[1]АРЭС!$C$9^2,4)</f>
        <v>3.2000000000000002E-3</v>
      </c>
      <c r="M63" s="523" t="s">
        <v>59</v>
      </c>
      <c r="N63" s="524">
        <f>ROUND((X12^2+Y12^2)*[1]АРЭС!$I$9/([1]АРЭС!$C$9*100),4)</f>
        <v>0.1032</v>
      </c>
      <c r="O63" s="525">
        <f>ROUND((Z12^2+AA12^2)*[1]АРЭС!$F$9/[1]АРЭС!$C$9^2,4)</f>
        <v>3.0999999999999999E-3</v>
      </c>
      <c r="P63" s="523" t="s">
        <v>59</v>
      </c>
      <c r="Q63" s="524">
        <f>ROUND((Z12^2+AA12^2)*[1]АРЭС!$I$9/([1]АРЭС!$C$9*100),4)</f>
        <v>0.1017</v>
      </c>
      <c r="R63" s="525">
        <f>ROUND((AB12^2+AC12^2)*[1]АРЭС!$F$9/[1]АРЭС!$C$9^2,4)</f>
        <v>3.3E-3</v>
      </c>
      <c r="S63" s="523" t="s">
        <v>59</v>
      </c>
      <c r="T63" s="524">
        <f>ROUND((AB12^2+AC12^2)*[1]АРЭС!$I$9/([1]АРЭС!$C$9*100),4)</f>
        <v>0.10780000000000001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3.2911999999999999</v>
      </c>
      <c r="J66" s="299" t="s">
        <v>59</v>
      </c>
      <c r="K66" s="300">
        <f>K62+W8+W7+H7</f>
        <v>2.4556000000000004</v>
      </c>
      <c r="L66" s="298">
        <f>L62+X8+X7+H6</f>
        <v>3.3984000000000001</v>
      </c>
      <c r="M66" s="299" t="s">
        <v>59</v>
      </c>
      <c r="N66" s="301">
        <f>N62+Y8+Y7+H7</f>
        <v>2.5829</v>
      </c>
      <c r="O66" s="302">
        <f>O62+Z8+Z7+H6</f>
        <v>3.3054000000000001</v>
      </c>
      <c r="P66" s="299" t="s">
        <v>59</v>
      </c>
      <c r="Q66" s="300">
        <f>Q62+AA8+AA7+H7</f>
        <v>2.6180000000000003</v>
      </c>
      <c r="R66" s="298">
        <f>R62+AB8+AB7+H6</f>
        <v>3.3755999999999999</v>
      </c>
      <c r="S66" s="299" t="s">
        <v>59</v>
      </c>
      <c r="T66" s="301">
        <f>T62+AC8+AC7+H7</f>
        <v>2.8008000000000002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3.2300999999999997</v>
      </c>
      <c r="J67" s="287" t="s">
        <v>59</v>
      </c>
      <c r="K67" s="309">
        <f>K63+W12+W11+H11</f>
        <v>2.3927</v>
      </c>
      <c r="L67" s="310">
        <f>L63+X12+X11+H10</f>
        <v>3.2902</v>
      </c>
      <c r="M67" s="287" t="s">
        <v>59</v>
      </c>
      <c r="N67" s="311">
        <f>N63+Y12+Y11+H11</f>
        <v>2.4262000000000001</v>
      </c>
      <c r="O67" s="309">
        <f>O63+Z12+Z11+H10</f>
        <v>3.2641</v>
      </c>
      <c r="P67" s="287" t="s">
        <v>59</v>
      </c>
      <c r="Q67" s="309">
        <f>Q63+AA12+AA11+H11</f>
        <v>2.4117000000000002</v>
      </c>
      <c r="R67" s="310">
        <f>R63+AB12+AB11+H10</f>
        <v>3.3062999999999998</v>
      </c>
      <c r="S67" s="287" t="s">
        <v>59</v>
      </c>
      <c r="T67" s="311">
        <f>T63+AC12+AC11+H11</f>
        <v>2.5618000000000003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6.5213000000000001</v>
      </c>
      <c r="J70" s="324" t="s">
        <v>59</v>
      </c>
      <c r="K70" s="325">
        <f>K66+K67</f>
        <v>4.8483000000000001</v>
      </c>
      <c r="L70" s="323">
        <f>L66+L67</f>
        <v>6.6886000000000001</v>
      </c>
      <c r="M70" s="324" t="s">
        <v>59</v>
      </c>
      <c r="N70" s="325">
        <f>N66+N67</f>
        <v>5.0091000000000001</v>
      </c>
      <c r="O70" s="323">
        <f>O66+O67</f>
        <v>6.5694999999999997</v>
      </c>
      <c r="P70" s="324" t="s">
        <v>59</v>
      </c>
      <c r="Q70" s="325">
        <f>Q66+Q67</f>
        <v>5.0297000000000001</v>
      </c>
      <c r="R70" s="323">
        <f>R66+R67</f>
        <v>6.6818999999999997</v>
      </c>
      <c r="S70" s="324" t="s">
        <v>59</v>
      </c>
      <c r="T70" s="325">
        <f>T66+T67</f>
        <v>5.3626000000000005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3" spans="1:20">
      <c r="B73" t="s">
        <v>135</v>
      </c>
    </row>
    <row r="74" spans="1:20" ht="15">
      <c r="B74" t="s">
        <v>68</v>
      </c>
      <c r="P74" t="s">
        <v>69</v>
      </c>
      <c r="R74" s="427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S40" sqref="S40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77</v>
      </c>
      <c r="J3" s="9"/>
      <c r="K3" s="10"/>
      <c r="L3" s="8" t="s">
        <v>78</v>
      </c>
      <c r="M3" s="9"/>
      <c r="N3" s="10"/>
      <c r="O3" s="8" t="s">
        <v>79</v>
      </c>
      <c r="P3" s="9"/>
      <c r="Q3" s="10"/>
      <c r="R3" s="8" t="s">
        <v>80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84" t="s">
        <v>21</v>
      </c>
      <c r="H6" s="348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89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487">
        <v>3.351</v>
      </c>
      <c r="K8" s="488">
        <v>2.5169999999999999</v>
      </c>
      <c r="L8" s="489"/>
      <c r="M8" s="490">
        <v>3.3450000000000002</v>
      </c>
      <c r="N8" s="488">
        <v>2.4670000000000001</v>
      </c>
      <c r="O8" s="489"/>
      <c r="P8" s="487">
        <v>3.0819999999999999</v>
      </c>
      <c r="Q8" s="488">
        <v>2.4140000000000001</v>
      </c>
      <c r="R8" s="491"/>
      <c r="S8" s="487">
        <v>3.0070000000000001</v>
      </c>
      <c r="T8" s="487">
        <v>2.4</v>
      </c>
      <c r="U8" t="s">
        <v>120</v>
      </c>
      <c r="V8" s="493">
        <f>IF(I8&gt;0,ROUND(I8*$I$57*$K$58*SQRT(3)/1000,3),J8)</f>
        <v>3.351</v>
      </c>
      <c r="W8" s="494">
        <f>IF(K8&gt;0,K8,ROUND(V8*$F$53,3))</f>
        <v>2.5169999999999999</v>
      </c>
      <c r="X8" s="493">
        <f>IF(L8&gt;0,ROUND(L8*$L$57*$N$58*SQRT(3)/1000,3),M8)</f>
        <v>3.3450000000000002</v>
      </c>
      <c r="Y8" s="494">
        <f>IF(N8&gt;0,N8,ROUND(X8*$F$53,3))</f>
        <v>2.4670000000000001</v>
      </c>
      <c r="Z8" s="493">
        <f>IF(O8&gt;0,ROUND(O8*$O$57*$Q$58*SQRT(3)/1000,3),P8)</f>
        <v>3.0819999999999999</v>
      </c>
      <c r="AA8" s="494">
        <f>IF(Q8&gt;0,Q8,ROUND(Z8*$F$53,3))</f>
        <v>2.4140000000000001</v>
      </c>
      <c r="AB8" s="493">
        <f>IF(R8&gt;0,ROUND(R8*$R$57*$T$58*SQRT(3)/1000,3),S8)</f>
        <v>3.0070000000000001</v>
      </c>
      <c r="AC8" s="68">
        <f>IF(T8&gt;0,T8,ROUND(AB8*$F$53,3))</f>
        <v>2.4</v>
      </c>
    </row>
    <row r="9" spans="1:31" ht="14.25" customHeight="1" thickBot="1">
      <c r="A9" s="11"/>
      <c r="B9" s="11"/>
      <c r="C9" s="69"/>
      <c r="D9" s="70" t="s">
        <v>26</v>
      </c>
      <c r="E9" s="384"/>
      <c r="F9" s="385"/>
      <c r="G9" s="385"/>
      <c r="H9" s="386"/>
      <c r="I9" s="374"/>
      <c r="J9" s="495"/>
      <c r="K9" s="496"/>
      <c r="L9" s="497"/>
      <c r="M9" s="498"/>
      <c r="N9" s="498"/>
      <c r="O9" s="497"/>
      <c r="P9" s="495"/>
      <c r="Q9" s="496"/>
      <c r="R9" s="499"/>
      <c r="S9" s="495"/>
      <c r="T9" s="495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91</v>
      </c>
      <c r="D10" s="81">
        <v>110</v>
      </c>
      <c r="E10" s="379">
        <v>7</v>
      </c>
      <c r="F10" s="380"/>
      <c r="G10" s="84" t="s">
        <v>21</v>
      </c>
      <c r="H10" s="348">
        <f>[1]АРЭС!$E$9</f>
        <v>2.5000000000000001E-2</v>
      </c>
      <c r="I10" s="34"/>
      <c r="J10" s="501"/>
      <c r="K10" s="255"/>
      <c r="L10" s="253"/>
      <c r="M10" s="502"/>
      <c r="N10" s="502"/>
      <c r="O10" s="253"/>
      <c r="P10" s="501"/>
      <c r="Q10" s="255"/>
      <c r="R10" s="254"/>
      <c r="S10" s="501"/>
      <c r="T10" s="501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409"/>
      <c r="K11" s="503"/>
      <c r="L11" s="504"/>
      <c r="M11" s="505"/>
      <c r="N11" s="505"/>
      <c r="O11" s="504"/>
      <c r="P11" s="409"/>
      <c r="Q11" s="503"/>
      <c r="R11" s="506"/>
      <c r="S11" s="409"/>
      <c r="T11" s="409"/>
      <c r="U11" s="39" t="s">
        <v>89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373"/>
      <c r="J12" s="487">
        <v>3.246</v>
      </c>
      <c r="K12" s="488">
        <v>2.2709999999999999</v>
      </c>
      <c r="L12" s="489"/>
      <c r="M12" s="490">
        <v>3.24</v>
      </c>
      <c r="N12" s="488">
        <v>2.2480000000000002</v>
      </c>
      <c r="O12" s="489"/>
      <c r="P12" s="487">
        <v>3.2709999999999999</v>
      </c>
      <c r="Q12" s="488">
        <v>2.274</v>
      </c>
      <c r="R12" s="491"/>
      <c r="S12" s="487">
        <v>3.286</v>
      </c>
      <c r="T12" s="487">
        <v>2.2770000000000001</v>
      </c>
      <c r="U12" t="s">
        <v>120</v>
      </c>
      <c r="V12" s="493">
        <f>IF(I12&gt;0,ROUND(I12*$K$57*$K$59*SQRT(3)/1000,3),J12)</f>
        <v>3.246</v>
      </c>
      <c r="W12" s="494">
        <f>IF(K12&gt;0,K12,ROUND(V12*$F$54,3))</f>
        <v>2.2709999999999999</v>
      </c>
      <c r="X12" s="493">
        <f>IF(L12&gt;0,ROUND(L12*$N$57*$N$59*SQRT(3)/1000,3),M12)</f>
        <v>3.24</v>
      </c>
      <c r="Y12" s="494">
        <f>IF(N12&gt;0,N12,ROUND(X12*$F$54,3))</f>
        <v>2.2480000000000002</v>
      </c>
      <c r="Z12" s="493">
        <f>IF(O12&gt;0,ROUND(O12*$Q$57*$Q$59*SQRT(3)/1000,3),P12)</f>
        <v>3.2709999999999999</v>
      </c>
      <c r="AA12" s="494">
        <f>IF(Q12&gt;0,Q12,ROUND(Z12*$F$54,3))</f>
        <v>2.274</v>
      </c>
      <c r="AB12" s="493">
        <f>IF(R12&gt;0,ROUND(R12*$T$57*$T$59*SQRT(3)/1000,3),S12)</f>
        <v>3.286</v>
      </c>
      <c r="AC12" s="494">
        <f>IF(T12&gt;0,T12,ROUND(AB12*$F$54,3))</f>
        <v>2.2770000000000001</v>
      </c>
    </row>
    <row r="13" spans="1:31" ht="14.25" customHeight="1" thickBot="1">
      <c r="A13" s="11"/>
      <c r="B13" s="11"/>
      <c r="C13" s="69"/>
      <c r="D13" s="70" t="s">
        <v>26</v>
      </c>
      <c r="E13" s="384"/>
      <c r="F13" s="385"/>
      <c r="G13" s="385"/>
      <c r="H13" s="386"/>
      <c r="I13" s="374"/>
      <c r="J13" s="495"/>
      <c r="K13" s="496"/>
      <c r="L13" s="499"/>
      <c r="M13" s="495"/>
      <c r="N13" s="498"/>
      <c r="O13" s="497"/>
      <c r="P13" s="495"/>
      <c r="Q13" s="496"/>
      <c r="R13" s="497"/>
      <c r="S13" s="498"/>
      <c r="T13" s="495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507" t="s">
        <v>21</v>
      </c>
      <c r="H14" s="218"/>
      <c r="I14" s="214"/>
      <c r="J14" s="389"/>
      <c r="K14" s="390"/>
      <c r="L14" s="391"/>
      <c r="M14" s="389"/>
      <c r="N14" s="392"/>
      <c r="O14" s="393"/>
      <c r="P14" s="389"/>
      <c r="Q14" s="390"/>
      <c r="R14" s="393"/>
      <c r="S14" s="392"/>
      <c r="T14" s="389"/>
    </row>
    <row r="15" spans="1:31" ht="14.25" customHeight="1">
      <c r="A15" s="11"/>
      <c r="B15" s="11"/>
      <c r="C15" s="41"/>
      <c r="D15" s="42"/>
      <c r="E15" s="109"/>
      <c r="F15" s="110"/>
      <c r="G15" s="508" t="s">
        <v>25</v>
      </c>
      <c r="H15" s="237"/>
      <c r="I15" s="375"/>
      <c r="J15" s="435"/>
      <c r="K15" s="436"/>
      <c r="L15" s="437"/>
      <c r="M15" s="435"/>
      <c r="N15" s="438"/>
      <c r="O15" s="439"/>
      <c r="P15" s="435"/>
      <c r="Q15" s="436"/>
      <c r="R15" s="439"/>
      <c r="S15" s="438"/>
      <c r="T15" s="43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40"/>
      <c r="K16" s="441"/>
      <c r="L16" s="442"/>
      <c r="M16" s="440"/>
      <c r="N16" s="446"/>
      <c r="O16" s="445"/>
      <c r="P16" s="440"/>
      <c r="Q16" s="441"/>
      <c r="R16" s="445"/>
      <c r="S16" s="446"/>
      <c r="T16" s="440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48"/>
      <c r="K17" s="449"/>
      <c r="L17" s="450"/>
      <c r="M17" s="448"/>
      <c r="N17" s="451"/>
      <c r="O17" s="452"/>
      <c r="P17" s="448"/>
      <c r="Q17" s="449"/>
      <c r="R17" s="452"/>
      <c r="S17" s="451"/>
      <c r="T17" s="448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507" t="s">
        <v>21</v>
      </c>
      <c r="H18" s="218"/>
      <c r="I18" s="214"/>
      <c r="J18" s="389"/>
      <c r="K18" s="390"/>
      <c r="L18" s="391"/>
      <c r="M18" s="389"/>
      <c r="N18" s="392"/>
      <c r="O18" s="393"/>
      <c r="P18" s="389"/>
      <c r="Q18" s="390"/>
      <c r="R18" s="393"/>
      <c r="S18" s="392"/>
      <c r="T18" s="389"/>
    </row>
    <row r="19" spans="1:20" ht="14.25" customHeight="1">
      <c r="A19" s="11"/>
      <c r="B19" s="11"/>
      <c r="C19" s="41"/>
      <c r="D19" s="42"/>
      <c r="E19" s="109"/>
      <c r="F19" s="110"/>
      <c r="G19" s="508" t="s">
        <v>25</v>
      </c>
      <c r="H19" s="237"/>
      <c r="I19" s="375"/>
      <c r="J19" s="435"/>
      <c r="K19" s="436"/>
      <c r="L19" s="437"/>
      <c r="M19" s="435"/>
      <c r="N19" s="438"/>
      <c r="O19" s="439"/>
      <c r="P19" s="435"/>
      <c r="Q19" s="436"/>
      <c r="R19" s="439"/>
      <c r="S19" s="438"/>
      <c r="T19" s="43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40"/>
      <c r="K20" s="441"/>
      <c r="L20" s="442"/>
      <c r="M20" s="440"/>
      <c r="N20" s="446"/>
      <c r="O20" s="445"/>
      <c r="P20" s="440"/>
      <c r="Q20" s="441"/>
      <c r="R20" s="445"/>
      <c r="S20" s="446"/>
      <c r="T20" s="440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48"/>
      <c r="K21" s="449"/>
      <c r="L21" s="450"/>
      <c r="M21" s="448"/>
      <c r="N21" s="451"/>
      <c r="O21" s="452"/>
      <c r="P21" s="448"/>
      <c r="Q21" s="449"/>
      <c r="R21" s="452"/>
      <c r="S21" s="451"/>
      <c r="T21" s="448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389"/>
      <c r="K22" s="390"/>
      <c r="L22" s="391"/>
      <c r="M22" s="389"/>
      <c r="N22" s="392"/>
      <c r="O22" s="393"/>
      <c r="P22" s="389"/>
      <c r="Q22" s="390"/>
      <c r="R22" s="393"/>
      <c r="S22" s="392"/>
      <c r="T22" s="389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394"/>
      <c r="K23" s="395"/>
      <c r="L23" s="396"/>
      <c r="M23" s="394"/>
      <c r="N23" s="397"/>
      <c r="O23" s="398"/>
      <c r="P23" s="394"/>
      <c r="Q23" s="395"/>
      <c r="R23" s="398"/>
      <c r="S23" s="397"/>
      <c r="T23" s="394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6.5969999999999995</v>
      </c>
      <c r="K24" s="360">
        <f>K8+K12</f>
        <v>4.7880000000000003</v>
      </c>
      <c r="L24" s="399"/>
      <c r="M24" s="360">
        <f>M8+M12</f>
        <v>6.5850000000000009</v>
      </c>
      <c r="N24" s="360">
        <f>N8+N12</f>
        <v>4.7149999999999999</v>
      </c>
      <c r="O24" s="400"/>
      <c r="P24" s="360">
        <f>P8+P12</f>
        <v>6.3529999999999998</v>
      </c>
      <c r="Q24" s="360">
        <f>Q8+Q12</f>
        <v>4.6880000000000006</v>
      </c>
      <c r="R24" s="400"/>
      <c r="S24" s="401">
        <f>S8+S12</f>
        <v>6.2930000000000001</v>
      </c>
      <c r="T24" s="360">
        <f>T8+T12</f>
        <v>4.6769999999999996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121</v>
      </c>
      <c r="D27" s="178"/>
      <c r="E27" s="179">
        <v>48.7</v>
      </c>
      <c r="F27" s="180">
        <v>65</v>
      </c>
      <c r="G27" s="180"/>
      <c r="H27" s="181"/>
      <c r="I27" s="404"/>
      <c r="J27" s="405">
        <v>2.9000000000000001E-2</v>
      </c>
      <c r="K27" s="406"/>
      <c r="L27" s="407"/>
      <c r="M27" s="405">
        <v>2.9000000000000001E-2</v>
      </c>
      <c r="N27" s="408"/>
      <c r="O27" s="404"/>
      <c r="P27" s="405">
        <v>2.9000000000000001E-2</v>
      </c>
      <c r="Q27" s="406"/>
      <c r="R27" s="404"/>
      <c r="S27" s="408">
        <v>2.9000000000000001E-2</v>
      </c>
      <c r="T27" s="406"/>
    </row>
    <row r="28" spans="1:20" ht="14.25" customHeight="1">
      <c r="A28" s="11"/>
      <c r="B28" s="11"/>
      <c r="C28" s="187" t="s">
        <v>122</v>
      </c>
      <c r="D28" s="188"/>
      <c r="E28" s="189"/>
      <c r="F28" s="190"/>
      <c r="G28" s="190"/>
      <c r="H28" s="191"/>
      <c r="I28" s="47"/>
      <c r="J28" s="409">
        <v>0.70199999999999996</v>
      </c>
      <c r="K28" s="409"/>
      <c r="L28" s="409"/>
      <c r="M28" s="409">
        <v>0.66</v>
      </c>
      <c r="N28" s="409"/>
      <c r="O28" s="409"/>
      <c r="P28" s="409">
        <v>0.65100000000000002</v>
      </c>
      <c r="Q28" s="409"/>
      <c r="R28" s="409"/>
      <c r="S28" s="409">
        <v>0.65400000000000003</v>
      </c>
      <c r="T28" s="409"/>
    </row>
    <row r="29" spans="1:20" ht="14.25" customHeight="1">
      <c r="A29" s="11"/>
      <c r="B29" s="11"/>
      <c r="C29" s="187" t="s">
        <v>123</v>
      </c>
      <c r="D29" s="188"/>
      <c r="E29" s="189">
        <v>48.7</v>
      </c>
      <c r="F29" s="190">
        <v>65</v>
      </c>
      <c r="G29" s="190"/>
      <c r="H29" s="191"/>
      <c r="I29" s="47"/>
      <c r="J29" s="51">
        <v>0.191</v>
      </c>
      <c r="K29" s="53"/>
      <c r="L29" s="50"/>
      <c r="M29" s="51">
        <v>0.17199999999999999</v>
      </c>
      <c r="N29" s="52"/>
      <c r="O29" s="47"/>
      <c r="P29" s="51">
        <v>0.17199999999999999</v>
      </c>
      <c r="Q29" s="53"/>
      <c r="R29" s="47"/>
      <c r="S29" s="52">
        <v>0.184</v>
      </c>
      <c r="T29" s="53"/>
    </row>
    <row r="30" spans="1:20" ht="14.25" customHeight="1">
      <c r="A30" s="11"/>
      <c r="B30" s="11"/>
      <c r="C30" s="187" t="s">
        <v>124</v>
      </c>
      <c r="D30" s="188"/>
      <c r="E30" s="189"/>
      <c r="F30" s="190"/>
      <c r="G30" s="190"/>
      <c r="H30" s="191"/>
      <c r="I30" s="47"/>
      <c r="J30" s="51">
        <v>6.6000000000000003E-2</v>
      </c>
      <c r="K30" s="53"/>
      <c r="L30" s="50"/>
      <c r="M30" s="51">
        <v>6.2E-2</v>
      </c>
      <c r="N30" s="52"/>
      <c r="O30" s="47"/>
      <c r="P30" s="51">
        <v>6.6000000000000003E-2</v>
      </c>
      <c r="Q30" s="53"/>
      <c r="R30" s="47"/>
      <c r="S30" s="52">
        <v>6.5000000000000002E-2</v>
      </c>
      <c r="T30" s="53"/>
    </row>
    <row r="31" spans="1:20" ht="14.25" customHeight="1">
      <c r="A31" s="11"/>
      <c r="B31" s="11"/>
      <c r="C31" s="187" t="s">
        <v>125</v>
      </c>
      <c r="D31" s="188"/>
      <c r="E31" s="189"/>
      <c r="F31" s="190"/>
      <c r="G31" s="190"/>
      <c r="H31" s="191"/>
      <c r="I31" s="47"/>
      <c r="J31" s="51">
        <v>7.8E-2</v>
      </c>
      <c r="K31" s="53"/>
      <c r="L31" s="50"/>
      <c r="M31" s="51">
        <v>7.5999999999999998E-2</v>
      </c>
      <c r="N31" s="52"/>
      <c r="O31" s="47"/>
      <c r="P31" s="51">
        <v>7.9000000000000001E-2</v>
      </c>
      <c r="Q31" s="53"/>
      <c r="R31" s="47"/>
      <c r="S31" s="52">
        <v>7.5999999999999998E-2</v>
      </c>
      <c r="T31" s="53"/>
    </row>
    <row r="32" spans="1:20" ht="14.25" customHeight="1">
      <c r="A32" s="11"/>
      <c r="B32" s="11"/>
      <c r="C32" s="187" t="s">
        <v>126</v>
      </c>
      <c r="D32" s="188"/>
      <c r="E32" s="189"/>
      <c r="F32" s="190"/>
      <c r="G32" s="190"/>
      <c r="H32" s="191"/>
      <c r="I32" s="47"/>
      <c r="J32" s="51">
        <v>1.2E-2</v>
      </c>
      <c r="K32" s="53"/>
      <c r="L32" s="50"/>
      <c r="M32" s="51">
        <v>1.2E-2</v>
      </c>
      <c r="N32" s="52"/>
      <c r="O32" s="47"/>
      <c r="P32" s="51">
        <v>1.2E-2</v>
      </c>
      <c r="Q32" s="53"/>
      <c r="R32" s="47"/>
      <c r="S32" s="52">
        <v>1.0999999999999999E-2</v>
      </c>
      <c r="T32" s="53"/>
    </row>
    <row r="33" spans="1:21" ht="14.25" customHeight="1">
      <c r="A33" s="11"/>
      <c r="B33" s="11"/>
      <c r="C33" s="187" t="s">
        <v>127</v>
      </c>
      <c r="D33" s="188"/>
      <c r="E33" s="189"/>
      <c r="F33" s="190"/>
      <c r="G33" s="190"/>
      <c r="H33" s="191"/>
      <c r="I33" s="47"/>
      <c r="J33" s="51">
        <v>0.59399999999999997</v>
      </c>
      <c r="K33" s="53"/>
      <c r="L33" s="50"/>
      <c r="M33" s="51">
        <v>0.622</v>
      </c>
      <c r="N33" s="52"/>
      <c r="O33" s="47"/>
      <c r="P33" s="51">
        <v>0.55900000000000005</v>
      </c>
      <c r="Q33" s="53"/>
      <c r="R33" s="47"/>
      <c r="S33" s="52">
        <v>0.52300000000000002</v>
      </c>
      <c r="T33" s="53"/>
    </row>
    <row r="34" spans="1:21" ht="14.25" customHeight="1">
      <c r="A34" s="11"/>
      <c r="B34" s="11"/>
      <c r="C34" s="187" t="s">
        <v>128</v>
      </c>
      <c r="D34" s="188"/>
      <c r="E34" s="189">
        <v>48.7</v>
      </c>
      <c r="F34" s="190">
        <v>65</v>
      </c>
      <c r="G34" s="190"/>
      <c r="H34" s="191"/>
      <c r="I34" s="47"/>
      <c r="J34" s="51">
        <v>1.1359999999999999</v>
      </c>
      <c r="K34" s="53"/>
      <c r="L34" s="50"/>
      <c r="M34" s="51">
        <v>1.135</v>
      </c>
      <c r="N34" s="52"/>
      <c r="O34" s="47"/>
      <c r="P34" s="51">
        <v>1.1100000000000001</v>
      </c>
      <c r="Q34" s="53"/>
      <c r="R34" s="47"/>
      <c r="S34" s="52">
        <v>1.157</v>
      </c>
      <c r="T34" s="53"/>
    </row>
    <row r="35" spans="1:21" ht="14.25" customHeight="1">
      <c r="A35" s="11"/>
      <c r="B35" s="11"/>
      <c r="C35" s="187" t="s">
        <v>129</v>
      </c>
      <c r="D35" s="188"/>
      <c r="E35" s="189">
        <v>48.7</v>
      </c>
      <c r="F35" s="190">
        <v>65</v>
      </c>
      <c r="G35" s="190"/>
      <c r="H35" s="191"/>
      <c r="I35" s="47"/>
      <c r="J35" s="51">
        <v>0.28599999999999998</v>
      </c>
      <c r="K35" s="53"/>
      <c r="L35" s="50"/>
      <c r="M35" s="51">
        <v>0.28599999999999998</v>
      </c>
      <c r="N35" s="52"/>
      <c r="O35" s="47"/>
      <c r="P35" s="51">
        <v>0.28699999999999998</v>
      </c>
      <c r="Q35" s="53"/>
      <c r="R35" s="47"/>
      <c r="S35" s="52">
        <v>0.28699999999999998</v>
      </c>
      <c r="T35" s="53"/>
    </row>
    <row r="36" spans="1:21" ht="14.25" customHeight="1">
      <c r="A36" s="11"/>
      <c r="B36" s="11"/>
      <c r="C36" s="187" t="s">
        <v>130</v>
      </c>
      <c r="D36" s="188"/>
      <c r="E36" s="189"/>
      <c r="F36" s="190"/>
      <c r="G36" s="190"/>
      <c r="H36" s="191"/>
      <c r="I36" s="47"/>
      <c r="J36" s="51">
        <v>0.20200000000000001</v>
      </c>
      <c r="K36" s="53"/>
      <c r="L36" s="50"/>
      <c r="M36" s="51">
        <v>0.20599999999999999</v>
      </c>
      <c r="N36" s="52"/>
      <c r="O36" s="47"/>
      <c r="P36" s="51">
        <v>0.247</v>
      </c>
      <c r="Q36" s="53"/>
      <c r="R36" s="47"/>
      <c r="S36" s="52">
        <v>0.248</v>
      </c>
      <c r="T36" s="53"/>
    </row>
    <row r="37" spans="1:21" ht="14.25" customHeight="1">
      <c r="A37" s="11"/>
      <c r="B37" s="11"/>
      <c r="C37" s="187" t="s">
        <v>131</v>
      </c>
      <c r="D37" s="188"/>
      <c r="E37" s="189"/>
      <c r="F37" s="190"/>
      <c r="G37" s="190"/>
      <c r="H37" s="191"/>
      <c r="I37" s="47"/>
      <c r="J37" s="409">
        <v>0.12</v>
      </c>
      <c r="K37" s="409"/>
      <c r="L37" s="409"/>
      <c r="M37" s="409">
        <v>0.12</v>
      </c>
      <c r="N37" s="409"/>
      <c r="O37" s="409"/>
      <c r="P37" s="409">
        <v>0.122</v>
      </c>
      <c r="Q37" s="409"/>
      <c r="R37" s="409"/>
      <c r="S37" s="409">
        <v>0.123</v>
      </c>
      <c r="T37" s="409"/>
    </row>
    <row r="38" spans="1:21" ht="14.25" customHeight="1">
      <c r="A38" s="11"/>
      <c r="B38" s="11"/>
      <c r="C38" s="187" t="s">
        <v>132</v>
      </c>
      <c r="D38" s="188"/>
      <c r="E38" s="189">
        <v>48.7</v>
      </c>
      <c r="F38" s="190">
        <v>65</v>
      </c>
      <c r="G38" s="190"/>
      <c r="H38" s="191"/>
      <c r="I38" s="47"/>
      <c r="J38" s="51">
        <v>0.127</v>
      </c>
      <c r="K38" s="53"/>
      <c r="L38" s="50"/>
      <c r="M38" s="51">
        <v>0.122</v>
      </c>
      <c r="N38" s="52"/>
      <c r="O38" s="47"/>
      <c r="P38" s="51">
        <v>0.126</v>
      </c>
      <c r="Q38" s="53"/>
      <c r="R38" s="47"/>
      <c r="S38" s="52">
        <v>0.112</v>
      </c>
      <c r="T38" s="53"/>
    </row>
    <row r="39" spans="1:21" ht="14.25" customHeight="1">
      <c r="A39" s="11"/>
      <c r="B39" s="11"/>
      <c r="C39" s="187" t="s">
        <v>133</v>
      </c>
      <c r="D39" s="188"/>
      <c r="E39" s="189">
        <v>48.7</v>
      </c>
      <c r="F39" s="190">
        <v>65</v>
      </c>
      <c r="G39" s="190"/>
      <c r="H39" s="191"/>
      <c r="I39" s="47"/>
      <c r="J39" s="51">
        <v>2.391</v>
      </c>
      <c r="K39" s="53"/>
      <c r="L39" s="50"/>
      <c r="M39" s="51">
        <v>2.379</v>
      </c>
      <c r="N39" s="52"/>
      <c r="O39" s="47"/>
      <c r="P39" s="51">
        <v>2.363</v>
      </c>
      <c r="Q39" s="53"/>
      <c r="R39" s="47"/>
      <c r="S39" s="52">
        <v>2.3929999999999998</v>
      </c>
      <c r="T39" s="53"/>
    </row>
    <row r="40" spans="1:21" ht="14.25" customHeight="1">
      <c r="A40" s="11"/>
      <c r="B40" s="11"/>
      <c r="C40" s="187" t="s">
        <v>134</v>
      </c>
      <c r="D40" s="188"/>
      <c r="E40" s="189"/>
      <c r="F40" s="190"/>
      <c r="G40" s="190"/>
      <c r="H40" s="191"/>
      <c r="I40" s="47"/>
      <c r="J40" s="51">
        <v>0.122</v>
      </c>
      <c r="K40" s="53"/>
      <c r="L40" s="50"/>
      <c r="M40" s="51">
        <v>0.123</v>
      </c>
      <c r="N40" s="52"/>
      <c r="O40" s="47"/>
      <c r="P40" s="51">
        <v>0.121</v>
      </c>
      <c r="Q40" s="53"/>
      <c r="R40" s="47"/>
      <c r="S40" s="52">
        <v>0.121</v>
      </c>
      <c r="T40" s="53"/>
    </row>
    <row r="41" spans="1:21" ht="14.25" customHeight="1">
      <c r="A41" s="11"/>
      <c r="B41" s="11"/>
      <c r="C41" s="195"/>
      <c r="D41" s="196"/>
      <c r="E41" s="197"/>
      <c r="F41" s="198"/>
      <c r="G41" s="198"/>
      <c r="H41" s="199"/>
      <c r="I41" s="375"/>
      <c r="J41" s="528"/>
      <c r="K41" s="529"/>
      <c r="L41" s="530"/>
      <c r="M41" s="528"/>
      <c r="N41" s="531"/>
      <c r="O41" s="532"/>
      <c r="P41" s="528"/>
      <c r="Q41" s="529"/>
      <c r="R41" s="532"/>
      <c r="S41" s="531"/>
      <c r="T41" s="529"/>
      <c r="U41" s="2"/>
    </row>
    <row r="42" spans="1:21" ht="14.25" customHeight="1">
      <c r="A42" s="11"/>
      <c r="B42" s="11"/>
      <c r="C42" s="195"/>
      <c r="D42" s="196"/>
      <c r="E42" s="197"/>
      <c r="F42" s="198"/>
      <c r="G42" s="198"/>
      <c r="H42" s="199"/>
      <c r="I42" s="375"/>
      <c r="J42" s="198"/>
      <c r="K42" s="237"/>
      <c r="L42" s="197"/>
      <c r="M42" s="198"/>
      <c r="N42" s="199"/>
      <c r="O42" s="375"/>
      <c r="P42" s="198"/>
      <c r="Q42" s="237"/>
      <c r="R42" s="375"/>
      <c r="S42" s="199"/>
      <c r="T42" s="237"/>
    </row>
    <row r="43" spans="1:21" ht="14.25" customHeight="1">
      <c r="A43" s="11"/>
      <c r="B43" s="11"/>
      <c r="C43" s="195"/>
      <c r="D43" s="196"/>
      <c r="E43" s="197"/>
      <c r="F43" s="198"/>
      <c r="G43" s="198"/>
      <c r="H43" s="199"/>
      <c r="I43" s="375"/>
      <c r="J43" s="198"/>
      <c r="K43" s="237"/>
      <c r="L43" s="197"/>
      <c r="M43" s="198"/>
      <c r="N43" s="199"/>
      <c r="O43" s="375"/>
      <c r="P43" s="198"/>
      <c r="Q43" s="237"/>
      <c r="R43" s="375"/>
      <c r="S43" s="199"/>
      <c r="T43" s="237"/>
    </row>
    <row r="44" spans="1:21" ht="14.25" customHeight="1">
      <c r="A44" s="11"/>
      <c r="B44" s="11"/>
      <c r="C44" s="109"/>
      <c r="D44" s="110"/>
      <c r="E44" s="197"/>
      <c r="F44" s="198"/>
      <c r="G44" s="198"/>
      <c r="H44" s="199"/>
      <c r="I44" s="375"/>
      <c r="J44" s="198"/>
      <c r="K44" s="237"/>
      <c r="L44" s="197"/>
      <c r="M44" s="198"/>
      <c r="N44" s="199"/>
      <c r="O44" s="375"/>
      <c r="P44" s="198"/>
      <c r="Q44" s="237"/>
      <c r="R44" s="375"/>
      <c r="S44" s="199"/>
      <c r="T44" s="237"/>
    </row>
    <row r="45" spans="1:21" ht="14.25" customHeight="1">
      <c r="A45" s="11"/>
      <c r="B45" s="11"/>
      <c r="C45" s="109"/>
      <c r="D45" s="110"/>
      <c r="E45" s="197"/>
      <c r="F45" s="198"/>
      <c r="G45" s="198"/>
      <c r="H45" s="199"/>
      <c r="I45" s="375"/>
      <c r="J45" s="198"/>
      <c r="K45" s="237"/>
      <c r="L45" s="197"/>
      <c r="M45" s="198"/>
      <c r="N45" s="199"/>
      <c r="O45" s="375"/>
      <c r="P45" s="198"/>
      <c r="Q45" s="237"/>
      <c r="R45" s="375"/>
      <c r="S45" s="199"/>
      <c r="T45" s="237"/>
    </row>
    <row r="46" spans="1:21" ht="14.25" customHeight="1">
      <c r="A46" s="11"/>
      <c r="B46" s="11"/>
      <c r="C46" s="109"/>
      <c r="D46" s="110"/>
      <c r="E46" s="197"/>
      <c r="F46" s="198"/>
      <c r="G46" s="198"/>
      <c r="H46" s="199"/>
      <c r="I46" s="375"/>
      <c r="J46" s="198"/>
      <c r="K46" s="237"/>
      <c r="L46" s="197"/>
      <c r="M46" s="198"/>
      <c r="N46" s="199"/>
      <c r="O46" s="375"/>
      <c r="P46" s="198"/>
      <c r="Q46" s="237"/>
      <c r="R46" s="375"/>
      <c r="S46" s="199"/>
      <c r="T46" s="237"/>
    </row>
    <row r="47" spans="1:21" ht="14.25" customHeight="1">
      <c r="A47" s="11"/>
      <c r="B47" s="11"/>
      <c r="C47" s="109"/>
      <c r="D47" s="110"/>
      <c r="E47" s="197"/>
      <c r="F47" s="198"/>
      <c r="G47" s="198"/>
      <c r="H47" s="199"/>
      <c r="I47" s="375"/>
      <c r="J47" s="198"/>
      <c r="K47" s="237"/>
      <c r="L47" s="197"/>
      <c r="M47" s="198"/>
      <c r="N47" s="199"/>
      <c r="O47" s="375"/>
      <c r="P47" s="198"/>
      <c r="Q47" s="237"/>
      <c r="R47" s="375"/>
      <c r="S47" s="199"/>
      <c r="T47" s="237"/>
    </row>
    <row r="48" spans="1:21" ht="14.25" customHeight="1">
      <c r="A48" s="11"/>
      <c r="B48" s="11"/>
      <c r="C48" s="109"/>
      <c r="D48" s="110"/>
      <c r="E48" s="197"/>
      <c r="F48" s="198"/>
      <c r="G48" s="198"/>
      <c r="H48" s="199"/>
      <c r="I48" s="375"/>
      <c r="J48" s="198"/>
      <c r="K48" s="237"/>
      <c r="L48" s="197"/>
      <c r="M48" s="198"/>
      <c r="N48" s="199"/>
      <c r="O48" s="375"/>
      <c r="P48" s="198"/>
      <c r="Q48" s="237"/>
      <c r="R48" s="375"/>
      <c r="S48" s="199"/>
      <c r="T48" s="237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375"/>
      <c r="J49" s="198"/>
      <c r="K49" s="237"/>
      <c r="L49" s="197"/>
      <c r="M49" s="198"/>
      <c r="N49" s="199"/>
      <c r="O49" s="375"/>
      <c r="P49" s="198"/>
      <c r="Q49" s="237"/>
      <c r="R49" s="375"/>
      <c r="S49" s="199"/>
      <c r="T49" s="237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375"/>
      <c r="J50" s="198"/>
      <c r="K50" s="237"/>
      <c r="L50" s="197"/>
      <c r="M50" s="198"/>
      <c r="N50" s="199"/>
      <c r="O50" s="375"/>
      <c r="P50" s="198"/>
      <c r="Q50" s="237"/>
      <c r="R50" s="375"/>
      <c r="S50" s="199"/>
      <c r="T50" s="237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375"/>
      <c r="J51" s="198"/>
      <c r="K51" s="237"/>
      <c r="L51" s="197"/>
      <c r="M51" s="198"/>
      <c r="N51" s="199"/>
      <c r="O51" s="375"/>
      <c r="P51" s="198"/>
      <c r="Q51" s="237"/>
      <c r="R51" s="375"/>
      <c r="S51" s="199"/>
      <c r="T51" s="237"/>
    </row>
    <row r="52" spans="1:23" ht="14.25" customHeight="1" thickBot="1">
      <c r="A52" s="11"/>
      <c r="B52" s="11"/>
      <c r="C52" s="109"/>
      <c r="D52" s="110"/>
      <c r="E52" s="416"/>
      <c r="F52" s="417"/>
      <c r="G52" s="172"/>
      <c r="H52" s="205"/>
      <c r="I52" s="376"/>
      <c r="J52" s="417"/>
      <c r="K52" s="473"/>
      <c r="L52" s="416"/>
      <c r="M52" s="417"/>
      <c r="N52" s="474"/>
      <c r="O52" s="376"/>
      <c r="P52" s="417"/>
      <c r="Q52" s="473"/>
      <c r="R52" s="376"/>
      <c r="S52" s="474"/>
      <c r="T52" s="473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17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373"/>
      <c r="J57" s="509" t="s">
        <v>110</v>
      </c>
      <c r="K57" s="510"/>
      <c r="L57" s="511"/>
      <c r="M57" s="509" t="s">
        <v>110</v>
      </c>
      <c r="N57" s="512"/>
      <c r="O57" s="513"/>
      <c r="P57" s="509" t="s">
        <v>110</v>
      </c>
      <c r="Q57" s="510"/>
      <c r="R57" s="513"/>
      <c r="S57" s="509" t="s">
        <v>110</v>
      </c>
      <c r="T57" s="514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1"/>
      <c r="I58" s="253"/>
      <c r="J58" s="501"/>
      <c r="K58" s="502"/>
      <c r="L58" s="253"/>
      <c r="M58" s="501"/>
      <c r="N58" s="502"/>
      <c r="O58" s="253"/>
      <c r="P58" s="501"/>
      <c r="Q58" s="502"/>
      <c r="R58" s="253"/>
      <c r="S58" s="501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0"/>
      <c r="I59" s="504"/>
      <c r="J59" s="501"/>
      <c r="K59" s="505"/>
      <c r="L59" s="504"/>
      <c r="M59" s="501"/>
      <c r="N59" s="505"/>
      <c r="O59" s="504"/>
      <c r="P59" s="501"/>
      <c r="Q59" s="505"/>
      <c r="R59" s="504"/>
      <c r="S59" s="501"/>
      <c r="T59" s="503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6"/>
      <c r="I60" s="515"/>
      <c r="J60" s="516"/>
      <c r="K60" s="517"/>
      <c r="L60" s="515"/>
      <c r="M60" s="516"/>
      <c r="N60" s="517"/>
      <c r="O60" s="515"/>
      <c r="P60" s="516"/>
      <c r="Q60" s="517"/>
      <c r="R60" s="515"/>
      <c r="S60" s="516"/>
      <c r="T60" s="518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2"/>
      <c r="I61" s="519"/>
      <c r="J61" s="520"/>
      <c r="K61" s="521"/>
      <c r="L61" s="519"/>
      <c r="M61" s="520"/>
      <c r="N61" s="521"/>
      <c r="O61" s="519"/>
      <c r="P61" s="520"/>
      <c r="Q61" s="521"/>
      <c r="R61" s="519"/>
      <c r="S61" s="520"/>
      <c r="T61" s="522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84">
        <f>ROUND((V8^2+W8^2)*[1]АРЭС!$F$8/[1]АРЭС!$C$8^2,4)</f>
        <v>3.5999999999999999E-3</v>
      </c>
      <c r="J62" s="523" t="s">
        <v>59</v>
      </c>
      <c r="K62" s="524">
        <f>ROUND((V8^2+W8^2)*[1]АРЭС!$I$8/([1]АРЭС!$C$8*100),4)</f>
        <v>0.11799999999999999</v>
      </c>
      <c r="L62" s="525">
        <f>ROUND((X8^2+Y8^2)*[1]АРЭС!$F$8/[1]АРЭС!$C$8^2,4)</f>
        <v>3.5999999999999999E-3</v>
      </c>
      <c r="M62" s="523" t="s">
        <v>59</v>
      </c>
      <c r="N62" s="524">
        <f>ROUND((X8^2+Y8^2)*[1]АРЭС!$I$8/([1]АРЭС!$C$8*100),4)</f>
        <v>0.11609999999999999</v>
      </c>
      <c r="O62" s="525">
        <f>ROUND((Z8^2+AA8^2)*[1]АРЭС!$F$8/[1]АРЭС!$C$8^2,4)</f>
        <v>3.2000000000000002E-3</v>
      </c>
      <c r="P62" s="523" t="s">
        <v>59</v>
      </c>
      <c r="Q62" s="524">
        <f>ROUND((Z8^2+AA8^2)*[1]АРЭС!$I$8/([1]АРЭС!$C$8*100),4)</f>
        <v>0.10299999999999999</v>
      </c>
      <c r="R62" s="525">
        <f>ROUND((AB8^2+AC8^2)*[1]АРЭС!$F$8/[1]АРЭС!$C$8^2,4)</f>
        <v>3.0999999999999999E-3</v>
      </c>
      <c r="S62" s="523" t="s">
        <v>59</v>
      </c>
      <c r="T62" s="524">
        <f>ROUND((AB8^2+AC8^2)*[1]АРЭС!$I$8/([1]АРЭС!$C$8*100),4)</f>
        <v>9.9500000000000005E-2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ROUND((V12^2+W12^2)*[1]АРЭС!$F$9/[1]АРЭС!$C$9^2,4)</f>
        <v>3.2000000000000002E-3</v>
      </c>
      <c r="J63" s="523" t="s">
        <v>59</v>
      </c>
      <c r="K63" s="524">
        <f>ROUND((V12^2+W12^2)*[1]АРЭС!$I$9/([1]АРЭС!$C$9*100),4)</f>
        <v>0.10589999999999999</v>
      </c>
      <c r="L63" s="525">
        <f>ROUND((X12^2+Y12^2)*[1]АРЭС!$F$9/[1]АРЭС!$C$9^2,4)</f>
        <v>3.2000000000000002E-3</v>
      </c>
      <c r="M63" s="523" t="s">
        <v>59</v>
      </c>
      <c r="N63" s="524">
        <f>ROUND((X12^2+Y12^2)*[1]АРЭС!$I$9/([1]АРЭС!$C$9*100),4)</f>
        <v>0.105</v>
      </c>
      <c r="O63" s="525">
        <f>ROUND((Z12^2+AA12^2)*[1]АРЭС!$F$9/[1]АРЭС!$C$9^2,4)</f>
        <v>3.3E-3</v>
      </c>
      <c r="P63" s="523" t="s">
        <v>59</v>
      </c>
      <c r="Q63" s="524">
        <f>ROUND((Z12^2+AA12^2)*[1]АРЭС!$I$9/([1]АРЭС!$C$9*100),4)</f>
        <v>0.1071</v>
      </c>
      <c r="R63" s="525">
        <f>ROUND((AB12^2+AC12^2)*[1]АРЭС!$F$9/[1]АРЭС!$C$9^2,4)</f>
        <v>3.3E-3</v>
      </c>
      <c r="S63" s="523" t="s">
        <v>59</v>
      </c>
      <c r="T63" s="524">
        <f>ROUND((AB12^2+AC12^2)*[1]АРЭС!$I$9/([1]АРЭС!$C$9*100),4)</f>
        <v>0.1079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3.3795999999999999</v>
      </c>
      <c r="J66" s="299" t="s">
        <v>59</v>
      </c>
      <c r="K66" s="300">
        <f>K62+W8+W7+H7</f>
        <v>2.8029999999999999</v>
      </c>
      <c r="L66" s="298">
        <f>L62+X8+X7+H6</f>
        <v>3.3736000000000002</v>
      </c>
      <c r="M66" s="299" t="s">
        <v>59</v>
      </c>
      <c r="N66" s="301">
        <f>N62+Y8+Y7+H7</f>
        <v>2.7511000000000001</v>
      </c>
      <c r="O66" s="302">
        <f>O62+Z8+Z7+H6</f>
        <v>3.1101999999999999</v>
      </c>
      <c r="P66" s="299" t="s">
        <v>59</v>
      </c>
      <c r="Q66" s="300">
        <f>Q62+AA8+AA7+H7</f>
        <v>2.6850000000000005</v>
      </c>
      <c r="R66" s="298">
        <f>R62+AB8+AB7+H6</f>
        <v>3.0350999999999999</v>
      </c>
      <c r="S66" s="299" t="s">
        <v>59</v>
      </c>
      <c r="T66" s="301">
        <f>T62+AC8+AC7+H7</f>
        <v>2.6675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3.2742</v>
      </c>
      <c r="J67" s="287" t="s">
        <v>59</v>
      </c>
      <c r="K67" s="309">
        <f>K63+W12+W11+H11</f>
        <v>2.5449000000000002</v>
      </c>
      <c r="L67" s="310">
        <f>L63+X12+X11+H10</f>
        <v>3.2682000000000002</v>
      </c>
      <c r="M67" s="287" t="s">
        <v>59</v>
      </c>
      <c r="N67" s="311">
        <f>N63+Y12+Y11+H11</f>
        <v>2.5210000000000004</v>
      </c>
      <c r="O67" s="309">
        <f>O63+Z12+Z11+H10</f>
        <v>3.2992999999999997</v>
      </c>
      <c r="P67" s="287" t="s">
        <v>59</v>
      </c>
      <c r="Q67" s="309">
        <f>Q63+AA12+AA11+H11</f>
        <v>2.5491000000000001</v>
      </c>
      <c r="R67" s="310">
        <f>R63+AB12+AB11+H10</f>
        <v>3.3142999999999998</v>
      </c>
      <c r="S67" s="287" t="s">
        <v>59</v>
      </c>
      <c r="T67" s="311">
        <f>T63+AC12+AC11+H11</f>
        <v>2.5529000000000002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6.6538000000000004</v>
      </c>
      <c r="J70" s="324" t="s">
        <v>59</v>
      </c>
      <c r="K70" s="325">
        <f>K66+K67</f>
        <v>5.3479000000000001</v>
      </c>
      <c r="L70" s="323">
        <f>L66+L67</f>
        <v>6.6417999999999999</v>
      </c>
      <c r="M70" s="324" t="s">
        <v>59</v>
      </c>
      <c r="N70" s="325">
        <f>N66+N67</f>
        <v>5.2721</v>
      </c>
      <c r="O70" s="323">
        <f>O66+O67</f>
        <v>6.4094999999999995</v>
      </c>
      <c r="P70" s="324" t="s">
        <v>59</v>
      </c>
      <c r="Q70" s="325">
        <f>Q66+Q67</f>
        <v>5.2341000000000006</v>
      </c>
      <c r="R70" s="323">
        <f>R66+R67</f>
        <v>6.3493999999999993</v>
      </c>
      <c r="S70" s="324" t="s">
        <v>59</v>
      </c>
      <c r="T70" s="325">
        <f>T66+T67</f>
        <v>5.2203999999999997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3" spans="1:20">
      <c r="B73" t="s">
        <v>136</v>
      </c>
    </row>
    <row r="74" spans="1:20" ht="15">
      <c r="B74" t="s">
        <v>68</v>
      </c>
      <c r="P74" t="s">
        <v>69</v>
      </c>
      <c r="R74" s="427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S40" sqref="S40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81</v>
      </c>
      <c r="J3" s="9"/>
      <c r="K3" s="10"/>
      <c r="L3" s="8" t="s">
        <v>82</v>
      </c>
      <c r="M3" s="9"/>
      <c r="N3" s="10"/>
      <c r="O3" s="8" t="s">
        <v>83</v>
      </c>
      <c r="P3" s="9"/>
      <c r="Q3" s="10"/>
      <c r="R3" s="8" t="s">
        <v>84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84" t="s">
        <v>21</v>
      </c>
      <c r="H6" s="348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89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487">
        <v>3.165</v>
      </c>
      <c r="K8" s="488">
        <v>2.4460000000000002</v>
      </c>
      <c r="L8" s="489"/>
      <c r="M8" s="490">
        <v>2.762</v>
      </c>
      <c r="N8" s="488">
        <v>2.278</v>
      </c>
      <c r="O8" s="489"/>
      <c r="P8" s="487">
        <v>2.581</v>
      </c>
      <c r="Q8" s="488">
        <v>2.1949999999999998</v>
      </c>
      <c r="R8" s="533"/>
      <c r="S8" s="487">
        <v>2.8330000000000002</v>
      </c>
      <c r="T8" s="514">
        <v>2.1459999999999999</v>
      </c>
      <c r="U8" t="s">
        <v>120</v>
      </c>
      <c r="V8" s="493">
        <f>IF(I8&gt;0,ROUND(I8*$I$57*$K$58*SQRT(3)/1000,3),J8)</f>
        <v>3.165</v>
      </c>
      <c r="W8" s="494">
        <f>IF(K8&gt;0,K8,ROUND(V8*$F$53,3))</f>
        <v>2.4460000000000002</v>
      </c>
      <c r="X8" s="493">
        <f>IF(L8&gt;0,ROUND(L8*$L$57*$N$58*SQRT(3)/1000,3),M8)</f>
        <v>2.762</v>
      </c>
      <c r="Y8" s="494">
        <f>IF(N8&gt;0,N8,ROUND(X8*$F$53,3))</f>
        <v>2.278</v>
      </c>
      <c r="Z8" s="493">
        <f>IF(O8&gt;0,ROUND(O8*$O$57*$Q$58*SQRT(3)/1000,3),P8)</f>
        <v>2.581</v>
      </c>
      <c r="AA8" s="494">
        <f>IF(Q8&gt;0,Q8,ROUND(Z8*$F$53,3))</f>
        <v>2.1949999999999998</v>
      </c>
      <c r="AB8" s="493">
        <f>IF(R8&gt;0,ROUND(R8*$R$57*$T$58*SQRT(3)/1000,3),S8)</f>
        <v>2.8330000000000002</v>
      </c>
      <c r="AC8" s="68">
        <f>IF(T8&gt;0,T8,ROUND(AB8*$F$53,3))</f>
        <v>2.1459999999999999</v>
      </c>
    </row>
    <row r="9" spans="1:31" ht="14.25" customHeight="1" thickBot="1">
      <c r="A9" s="11"/>
      <c r="B9" s="11"/>
      <c r="C9" s="69"/>
      <c r="D9" s="70" t="s">
        <v>26</v>
      </c>
      <c r="E9" s="384"/>
      <c r="F9" s="385"/>
      <c r="G9" s="385"/>
      <c r="H9" s="386"/>
      <c r="I9" s="374"/>
      <c r="J9" s="495"/>
      <c r="K9" s="496"/>
      <c r="L9" s="497"/>
      <c r="M9" s="498"/>
      <c r="N9" s="498"/>
      <c r="O9" s="497"/>
      <c r="P9" s="495"/>
      <c r="Q9" s="534"/>
      <c r="R9" s="535"/>
      <c r="S9" s="495"/>
      <c r="T9" s="534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91</v>
      </c>
      <c r="D10" s="81">
        <v>110</v>
      </c>
      <c r="E10" s="379">
        <v>7</v>
      </c>
      <c r="F10" s="380"/>
      <c r="G10" s="84" t="s">
        <v>21</v>
      </c>
      <c r="H10" s="348">
        <f>[1]АРЭС!$E$9</f>
        <v>2.5000000000000001E-2</v>
      </c>
      <c r="I10" s="34"/>
      <c r="J10" s="501"/>
      <c r="K10" s="255"/>
      <c r="L10" s="253"/>
      <c r="M10" s="502"/>
      <c r="N10" s="502"/>
      <c r="O10" s="253"/>
      <c r="P10" s="501"/>
      <c r="Q10" s="36"/>
      <c r="R10" s="37"/>
      <c r="S10" s="501"/>
      <c r="T10" s="36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409"/>
      <c r="K11" s="503"/>
      <c r="L11" s="504"/>
      <c r="M11" s="505"/>
      <c r="N11" s="505"/>
      <c r="O11" s="504"/>
      <c r="P11" s="409"/>
      <c r="Q11" s="503"/>
      <c r="R11" s="50"/>
      <c r="S11" s="409"/>
      <c r="T11" s="53"/>
      <c r="U11" s="39" t="s">
        <v>89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373"/>
      <c r="J12" s="487">
        <v>3.339</v>
      </c>
      <c r="K12" s="488">
        <v>2.331</v>
      </c>
      <c r="L12" s="489"/>
      <c r="M12" s="490">
        <v>3.3980000000000001</v>
      </c>
      <c r="N12" s="488">
        <v>2.3860000000000001</v>
      </c>
      <c r="O12" s="489"/>
      <c r="P12" s="487">
        <v>3.3860000000000001</v>
      </c>
      <c r="Q12" s="488">
        <v>2.3820000000000001</v>
      </c>
      <c r="R12" s="533"/>
      <c r="S12" s="487">
        <v>3.3119999999999998</v>
      </c>
      <c r="T12" s="536">
        <v>2.3109999999999999</v>
      </c>
      <c r="U12" t="s">
        <v>120</v>
      </c>
      <c r="V12" s="493">
        <f>IF(I12&gt;0,ROUND(I12*$K$57*$K$59*SQRT(3)/1000,3),J12)</f>
        <v>3.339</v>
      </c>
      <c r="W12" s="494">
        <f>IF(K12&gt;0,K12,ROUND(V12*$F$54,3))</f>
        <v>2.331</v>
      </c>
      <c r="X12" s="493">
        <f>IF(L12&gt;0,ROUND(L12*$N$57*$N$59*SQRT(3)/1000,3),M12)</f>
        <v>3.3980000000000001</v>
      </c>
      <c r="Y12" s="494">
        <f>IF(N12&gt;0,N12,ROUND(X12*$F$54,3))</f>
        <v>2.3860000000000001</v>
      </c>
      <c r="Z12" s="493">
        <f>IF(O12&gt;0,ROUND(O12*$Q$57*$Q$59*SQRT(3)/1000,3),P12)</f>
        <v>3.3860000000000001</v>
      </c>
      <c r="AA12" s="494">
        <f>IF(Q12&gt;0,Q12,ROUND(Z12*$F$54,3))</f>
        <v>2.3820000000000001</v>
      </c>
      <c r="AB12" s="493">
        <f>IF(R12&gt;0,ROUND(R12*$T$57*$T$59*SQRT(3)/1000,3),S12)</f>
        <v>3.3119999999999998</v>
      </c>
      <c r="AC12" s="494">
        <f>IF(T12&gt;0,T12,ROUND(AB12*$F$54,3))</f>
        <v>2.3109999999999999</v>
      </c>
    </row>
    <row r="13" spans="1:31" ht="14.25" customHeight="1" thickBot="1">
      <c r="A13" s="11"/>
      <c r="B13" s="11"/>
      <c r="C13" s="69"/>
      <c r="D13" s="70" t="s">
        <v>26</v>
      </c>
      <c r="E13" s="384"/>
      <c r="F13" s="385"/>
      <c r="G13" s="385"/>
      <c r="H13" s="386"/>
      <c r="I13" s="374"/>
      <c r="J13" s="495"/>
      <c r="K13" s="496"/>
      <c r="L13" s="499"/>
      <c r="M13" s="495"/>
      <c r="N13" s="498"/>
      <c r="O13" s="497"/>
      <c r="P13" s="495"/>
      <c r="Q13" s="496"/>
      <c r="R13" s="497"/>
      <c r="S13" s="498"/>
      <c r="T13" s="534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507" t="s">
        <v>21</v>
      </c>
      <c r="H14" s="218"/>
      <c r="I14" s="214"/>
      <c r="J14" s="389"/>
      <c r="K14" s="390"/>
      <c r="L14" s="391"/>
      <c r="M14" s="389"/>
      <c r="N14" s="392"/>
      <c r="O14" s="393"/>
      <c r="P14" s="389"/>
      <c r="Q14" s="390"/>
      <c r="R14" s="393"/>
      <c r="S14" s="392"/>
      <c r="T14" s="218"/>
    </row>
    <row r="15" spans="1:31" ht="14.25" customHeight="1">
      <c r="A15" s="11"/>
      <c r="B15" s="11"/>
      <c r="C15" s="41"/>
      <c r="D15" s="42"/>
      <c r="E15" s="109"/>
      <c r="F15" s="110"/>
      <c r="G15" s="508" t="s">
        <v>25</v>
      </c>
      <c r="H15" s="237"/>
      <c r="I15" s="375"/>
      <c r="J15" s="435"/>
      <c r="K15" s="436"/>
      <c r="L15" s="437"/>
      <c r="M15" s="435"/>
      <c r="N15" s="438"/>
      <c r="O15" s="439"/>
      <c r="P15" s="435"/>
      <c r="Q15" s="436"/>
      <c r="R15" s="439"/>
      <c r="S15" s="438"/>
      <c r="T15" s="237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40"/>
      <c r="K16" s="441"/>
      <c r="L16" s="442"/>
      <c r="M16" s="440"/>
      <c r="N16" s="446"/>
      <c r="O16" s="445"/>
      <c r="P16" s="440"/>
      <c r="Q16" s="441"/>
      <c r="R16" s="445"/>
      <c r="S16" s="446"/>
      <c r="T16" s="47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48"/>
      <c r="K17" s="449"/>
      <c r="L17" s="450"/>
      <c r="M17" s="448"/>
      <c r="N17" s="451"/>
      <c r="O17" s="452"/>
      <c r="P17" s="448"/>
      <c r="Q17" s="449"/>
      <c r="R17" s="452"/>
      <c r="S17" s="451"/>
      <c r="T17" s="476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507" t="s">
        <v>21</v>
      </c>
      <c r="H18" s="218"/>
      <c r="I18" s="214"/>
      <c r="J18" s="389"/>
      <c r="K18" s="390"/>
      <c r="L18" s="391"/>
      <c r="M18" s="389"/>
      <c r="N18" s="392"/>
      <c r="O18" s="393"/>
      <c r="P18" s="389"/>
      <c r="Q18" s="390"/>
      <c r="R18" s="393"/>
      <c r="S18" s="392"/>
      <c r="T18" s="218"/>
    </row>
    <row r="19" spans="1:20" ht="14.25" customHeight="1">
      <c r="A19" s="11"/>
      <c r="B19" s="11"/>
      <c r="C19" s="41"/>
      <c r="D19" s="42"/>
      <c r="E19" s="109"/>
      <c r="F19" s="110"/>
      <c r="G19" s="508" t="s">
        <v>25</v>
      </c>
      <c r="H19" s="237"/>
      <c r="I19" s="375"/>
      <c r="J19" s="435"/>
      <c r="K19" s="436"/>
      <c r="L19" s="437"/>
      <c r="M19" s="435"/>
      <c r="N19" s="438"/>
      <c r="O19" s="439"/>
      <c r="P19" s="435"/>
      <c r="Q19" s="436"/>
      <c r="R19" s="439"/>
      <c r="S19" s="438"/>
      <c r="T19" s="237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40"/>
      <c r="K20" s="441"/>
      <c r="L20" s="442"/>
      <c r="M20" s="440"/>
      <c r="N20" s="446"/>
      <c r="O20" s="445"/>
      <c r="P20" s="440"/>
      <c r="Q20" s="441"/>
      <c r="R20" s="445"/>
      <c r="S20" s="446"/>
      <c r="T20" s="47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48"/>
      <c r="K21" s="449"/>
      <c r="L21" s="450"/>
      <c r="M21" s="448"/>
      <c r="N21" s="451"/>
      <c r="O21" s="452"/>
      <c r="P21" s="448"/>
      <c r="Q21" s="449"/>
      <c r="R21" s="452"/>
      <c r="S21" s="451"/>
      <c r="T21" s="476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389"/>
      <c r="K22" s="390"/>
      <c r="L22" s="391"/>
      <c r="M22" s="389"/>
      <c r="N22" s="392"/>
      <c r="O22" s="393"/>
      <c r="P22" s="389"/>
      <c r="Q22" s="390"/>
      <c r="R22" s="393"/>
      <c r="S22" s="392"/>
      <c r="T22" s="218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394"/>
      <c r="K23" s="395"/>
      <c r="L23" s="396"/>
      <c r="M23" s="394"/>
      <c r="N23" s="397"/>
      <c r="O23" s="398"/>
      <c r="P23" s="394"/>
      <c r="Q23" s="395"/>
      <c r="R23" s="398"/>
      <c r="S23" s="397"/>
      <c r="T23" s="228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6.5039999999999996</v>
      </c>
      <c r="K24" s="360">
        <f t="shared" ref="K24:T24" si="0">K8+K12</f>
        <v>4.7770000000000001</v>
      </c>
      <c r="L24" s="360"/>
      <c r="M24" s="360">
        <f t="shared" si="0"/>
        <v>6.16</v>
      </c>
      <c r="N24" s="360">
        <f t="shared" si="0"/>
        <v>4.6639999999999997</v>
      </c>
      <c r="O24" s="360"/>
      <c r="P24" s="360">
        <f t="shared" si="0"/>
        <v>5.9670000000000005</v>
      </c>
      <c r="Q24" s="360">
        <f t="shared" si="0"/>
        <v>4.577</v>
      </c>
      <c r="R24" s="360"/>
      <c r="S24" s="360">
        <f t="shared" si="0"/>
        <v>6.1449999999999996</v>
      </c>
      <c r="T24" s="360">
        <f t="shared" si="0"/>
        <v>4.4569999999999999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121</v>
      </c>
      <c r="D27" s="178"/>
      <c r="E27" s="179">
        <v>48.7</v>
      </c>
      <c r="F27" s="180">
        <v>65</v>
      </c>
      <c r="G27" s="180"/>
      <c r="H27" s="181"/>
      <c r="I27" s="404"/>
      <c r="J27" s="405">
        <v>2.9000000000000001E-2</v>
      </c>
      <c r="K27" s="406"/>
      <c r="L27" s="407"/>
      <c r="M27" s="405">
        <v>2.9000000000000001E-2</v>
      </c>
      <c r="N27" s="408"/>
      <c r="O27" s="404"/>
      <c r="P27" s="405">
        <v>2.9000000000000001E-2</v>
      </c>
      <c r="Q27" s="406"/>
      <c r="R27" s="404"/>
      <c r="S27" s="408">
        <v>2.9000000000000001E-2</v>
      </c>
      <c r="T27" s="406"/>
    </row>
    <row r="28" spans="1:20" ht="14.25" customHeight="1">
      <c r="A28" s="11"/>
      <c r="B28" s="11"/>
      <c r="C28" s="187" t="s">
        <v>122</v>
      </c>
      <c r="D28" s="188"/>
      <c r="E28" s="189"/>
      <c r="F28" s="190"/>
      <c r="G28" s="190"/>
      <c r="H28" s="191"/>
      <c r="I28" s="47"/>
      <c r="J28" s="409">
        <v>0.65400000000000003</v>
      </c>
      <c r="K28" s="409"/>
      <c r="L28" s="409"/>
      <c r="M28" s="409">
        <v>0.65400000000000003</v>
      </c>
      <c r="N28" s="409"/>
      <c r="O28" s="409"/>
      <c r="P28" s="409">
        <v>0.64900000000000002</v>
      </c>
      <c r="Q28" s="409"/>
      <c r="R28" s="409"/>
      <c r="S28" s="409">
        <v>0.65</v>
      </c>
      <c r="T28" s="409"/>
    </row>
    <row r="29" spans="1:20" ht="14.25" customHeight="1">
      <c r="A29" s="11"/>
      <c r="B29" s="11"/>
      <c r="C29" s="187" t="s">
        <v>123</v>
      </c>
      <c r="D29" s="188"/>
      <c r="E29" s="189">
        <v>48.7</v>
      </c>
      <c r="F29" s="190">
        <v>65</v>
      </c>
      <c r="G29" s="190"/>
      <c r="H29" s="191"/>
      <c r="I29" s="47"/>
      <c r="J29" s="51">
        <v>0.222</v>
      </c>
      <c r="K29" s="53"/>
      <c r="L29" s="50"/>
      <c r="M29" s="51">
        <v>0.157</v>
      </c>
      <c r="N29" s="52"/>
      <c r="O29" s="47"/>
      <c r="P29" s="51">
        <v>0.11600000000000001</v>
      </c>
      <c r="Q29" s="53"/>
      <c r="R29" s="47"/>
      <c r="S29" s="52">
        <v>0.114</v>
      </c>
      <c r="T29" s="53"/>
    </row>
    <row r="30" spans="1:20" ht="14.25" customHeight="1">
      <c r="A30" s="11"/>
      <c r="B30" s="11"/>
      <c r="C30" s="187" t="s">
        <v>124</v>
      </c>
      <c r="D30" s="188"/>
      <c r="E30" s="189"/>
      <c r="F30" s="190"/>
      <c r="G30" s="190"/>
      <c r="H30" s="191"/>
      <c r="I30" s="47"/>
      <c r="J30" s="51">
        <v>6.4000000000000001E-2</v>
      </c>
      <c r="K30" s="53"/>
      <c r="L30" s="50"/>
      <c r="M30" s="51">
        <v>7.5999999999999998E-2</v>
      </c>
      <c r="N30" s="52"/>
      <c r="O30" s="47"/>
      <c r="P30" s="51">
        <v>7.0000000000000007E-2</v>
      </c>
      <c r="Q30" s="53"/>
      <c r="R30" s="47"/>
      <c r="S30" s="52">
        <v>6.7000000000000004E-2</v>
      </c>
      <c r="T30" s="53"/>
    </row>
    <row r="31" spans="1:20" ht="14.25" customHeight="1">
      <c r="A31" s="11"/>
      <c r="B31" s="11"/>
      <c r="C31" s="187" t="s">
        <v>125</v>
      </c>
      <c r="D31" s="188"/>
      <c r="E31" s="189"/>
      <c r="F31" s="190"/>
      <c r="G31" s="190"/>
      <c r="H31" s="191"/>
      <c r="I31" s="47"/>
      <c r="J31" s="51">
        <v>7.8E-2</v>
      </c>
      <c r="K31" s="53"/>
      <c r="L31" s="50"/>
      <c r="M31" s="51">
        <v>8.1000000000000003E-2</v>
      </c>
      <c r="N31" s="52"/>
      <c r="O31" s="47"/>
      <c r="P31" s="51">
        <v>7.9000000000000001E-2</v>
      </c>
      <c r="Q31" s="53"/>
      <c r="R31" s="47"/>
      <c r="S31" s="52">
        <v>8.2000000000000003E-2</v>
      </c>
      <c r="T31" s="53"/>
    </row>
    <row r="32" spans="1:20" ht="14.25" customHeight="1">
      <c r="A32" s="11"/>
      <c r="B32" s="11"/>
      <c r="C32" s="187" t="s">
        <v>126</v>
      </c>
      <c r="D32" s="188"/>
      <c r="E32" s="189"/>
      <c r="F32" s="190"/>
      <c r="G32" s="190"/>
      <c r="H32" s="191"/>
      <c r="I32" s="47"/>
      <c r="J32" s="51">
        <v>1.0999999999999999E-2</v>
      </c>
      <c r="K32" s="53"/>
      <c r="L32" s="50"/>
      <c r="M32" s="51">
        <v>1.2E-2</v>
      </c>
      <c r="N32" s="52"/>
      <c r="O32" s="47"/>
      <c r="P32" s="51">
        <v>1.2E-2</v>
      </c>
      <c r="Q32" s="53"/>
      <c r="R32" s="47"/>
      <c r="S32" s="52">
        <v>1.2E-2</v>
      </c>
      <c r="T32" s="53"/>
    </row>
    <row r="33" spans="1:21" ht="14.25" customHeight="1">
      <c r="A33" s="11"/>
      <c r="B33" s="11"/>
      <c r="C33" s="187" t="s">
        <v>127</v>
      </c>
      <c r="D33" s="188"/>
      <c r="E33" s="189"/>
      <c r="F33" s="190"/>
      <c r="G33" s="190"/>
      <c r="H33" s="191"/>
      <c r="I33" s="47"/>
      <c r="J33" s="51">
        <v>0.53800000000000003</v>
      </c>
      <c r="K33" s="53"/>
      <c r="L33" s="50"/>
      <c r="M33" s="51">
        <v>0.54500000000000004</v>
      </c>
      <c r="N33" s="52"/>
      <c r="O33" s="47"/>
      <c r="P33" s="51">
        <v>0.55700000000000005</v>
      </c>
      <c r="Q33" s="53"/>
      <c r="R33" s="47"/>
      <c r="S33" s="52">
        <v>0.55200000000000005</v>
      </c>
      <c r="T33" s="53"/>
    </row>
    <row r="34" spans="1:21" ht="14.25" customHeight="1">
      <c r="A34" s="11"/>
      <c r="B34" s="11"/>
      <c r="C34" s="187" t="s">
        <v>128</v>
      </c>
      <c r="D34" s="188"/>
      <c r="E34" s="189">
        <v>48.7</v>
      </c>
      <c r="F34" s="190">
        <v>65</v>
      </c>
      <c r="G34" s="190"/>
      <c r="H34" s="191"/>
      <c r="I34" s="47"/>
      <c r="J34" s="51">
        <v>1.17</v>
      </c>
      <c r="K34" s="53"/>
      <c r="L34" s="50"/>
      <c r="M34" s="51">
        <v>1.1519999999999999</v>
      </c>
      <c r="N34" s="52"/>
      <c r="O34" s="47"/>
      <c r="P34" s="51">
        <v>1.1679999999999999</v>
      </c>
      <c r="Q34" s="53"/>
      <c r="R34" s="47"/>
      <c r="S34" s="52">
        <v>1.125</v>
      </c>
      <c r="T34" s="53"/>
    </row>
    <row r="35" spans="1:21" ht="14.25" customHeight="1">
      <c r="A35" s="11"/>
      <c r="B35" s="11"/>
      <c r="C35" s="187" t="s">
        <v>129</v>
      </c>
      <c r="D35" s="188"/>
      <c r="E35" s="189">
        <v>48.7</v>
      </c>
      <c r="F35" s="190">
        <v>65</v>
      </c>
      <c r="G35" s="190"/>
      <c r="H35" s="191"/>
      <c r="I35" s="47"/>
      <c r="J35" s="51">
        <v>0.28699999999999998</v>
      </c>
      <c r="K35" s="53"/>
      <c r="L35" s="50"/>
      <c r="M35" s="51">
        <v>0.28699999999999998</v>
      </c>
      <c r="N35" s="52"/>
      <c r="O35" s="47"/>
      <c r="P35" s="51">
        <v>0.28699999999999998</v>
      </c>
      <c r="Q35" s="53"/>
      <c r="R35" s="47"/>
      <c r="S35" s="52">
        <v>0.28699999999999998</v>
      </c>
      <c r="T35" s="53"/>
    </row>
    <row r="36" spans="1:21" ht="14.25" customHeight="1">
      <c r="A36" s="11"/>
      <c r="B36" s="11"/>
      <c r="C36" s="187" t="s">
        <v>130</v>
      </c>
      <c r="D36" s="188"/>
      <c r="E36" s="189"/>
      <c r="F36" s="190"/>
      <c r="G36" s="190"/>
      <c r="H36" s="191"/>
      <c r="I36" s="47"/>
      <c r="J36" s="51">
        <v>0.247</v>
      </c>
      <c r="K36" s="53"/>
      <c r="L36" s="50"/>
      <c r="M36" s="51">
        <v>0.247</v>
      </c>
      <c r="N36" s="52"/>
      <c r="O36" s="47"/>
      <c r="P36" s="51">
        <v>0.247</v>
      </c>
      <c r="Q36" s="53"/>
      <c r="R36" s="47"/>
      <c r="S36" s="52">
        <v>0.247</v>
      </c>
      <c r="T36" s="53"/>
    </row>
    <row r="37" spans="1:21" ht="14.25" customHeight="1">
      <c r="A37" s="11"/>
      <c r="B37" s="11"/>
      <c r="C37" s="187" t="s">
        <v>131</v>
      </c>
      <c r="D37" s="188"/>
      <c r="E37" s="189"/>
      <c r="F37" s="190"/>
      <c r="G37" s="190"/>
      <c r="H37" s="191"/>
      <c r="I37" s="47"/>
      <c r="J37" s="409">
        <v>0.123</v>
      </c>
      <c r="K37" s="409"/>
      <c r="L37" s="409"/>
      <c r="M37" s="409">
        <v>0.122</v>
      </c>
      <c r="N37" s="409"/>
      <c r="O37" s="409"/>
      <c r="P37" s="409">
        <v>0.124</v>
      </c>
      <c r="Q37" s="409"/>
      <c r="R37" s="409"/>
      <c r="S37" s="409">
        <v>0.124</v>
      </c>
      <c r="T37" s="409"/>
    </row>
    <row r="38" spans="1:21" ht="14.25" customHeight="1">
      <c r="A38" s="11"/>
      <c r="B38" s="11"/>
      <c r="C38" s="187" t="s">
        <v>132</v>
      </c>
      <c r="D38" s="188"/>
      <c r="E38" s="189">
        <v>48.7</v>
      </c>
      <c r="F38" s="190">
        <v>65</v>
      </c>
      <c r="G38" s="190"/>
      <c r="H38" s="191"/>
      <c r="I38" s="47"/>
      <c r="J38" s="51">
        <v>0.17100000000000001</v>
      </c>
      <c r="K38" s="53"/>
      <c r="L38" s="50"/>
      <c r="M38" s="51">
        <v>0.24199999999999999</v>
      </c>
      <c r="N38" s="52"/>
      <c r="O38" s="47"/>
      <c r="P38" s="51">
        <v>0.23300000000000001</v>
      </c>
      <c r="Q38" s="53"/>
      <c r="R38" s="47"/>
      <c r="S38" s="52">
        <v>0.193</v>
      </c>
      <c r="T38" s="53"/>
    </row>
    <row r="39" spans="1:21" ht="14.25" customHeight="1">
      <c r="A39" s="11"/>
      <c r="B39" s="11"/>
      <c r="C39" s="187" t="s">
        <v>133</v>
      </c>
      <c r="D39" s="188"/>
      <c r="E39" s="189">
        <v>48.7</v>
      </c>
      <c r="F39" s="190">
        <v>65</v>
      </c>
      <c r="G39" s="190"/>
      <c r="H39" s="191"/>
      <c r="I39" s="47"/>
      <c r="J39" s="51">
        <v>2.3889999999999998</v>
      </c>
      <c r="K39" s="53"/>
      <c r="L39" s="50"/>
      <c r="M39" s="51">
        <v>2.3809999999999998</v>
      </c>
      <c r="N39" s="52"/>
      <c r="O39" s="47"/>
      <c r="P39" s="51">
        <v>2.38</v>
      </c>
      <c r="Q39" s="53"/>
      <c r="R39" s="47"/>
      <c r="S39" s="52">
        <v>2.3460000000000001</v>
      </c>
      <c r="T39" s="53"/>
    </row>
    <row r="40" spans="1:21" ht="14.25" customHeight="1">
      <c r="A40" s="11"/>
      <c r="B40" s="11"/>
      <c r="C40" s="187" t="s">
        <v>134</v>
      </c>
      <c r="D40" s="188"/>
      <c r="E40" s="189"/>
      <c r="F40" s="190"/>
      <c r="G40" s="190"/>
      <c r="H40" s="191"/>
      <c r="I40" s="47"/>
      <c r="J40" s="51">
        <v>0.122</v>
      </c>
      <c r="K40" s="53"/>
      <c r="L40" s="50"/>
      <c r="M40" s="51">
        <v>0.122</v>
      </c>
      <c r="N40" s="52"/>
      <c r="O40" s="47"/>
      <c r="P40" s="51">
        <v>0.123</v>
      </c>
      <c r="Q40" s="53"/>
      <c r="R40" s="47"/>
      <c r="S40" s="52">
        <v>0.124</v>
      </c>
      <c r="T40" s="53"/>
    </row>
    <row r="41" spans="1:21" ht="14.25" customHeight="1">
      <c r="A41" s="11"/>
      <c r="B41" s="11"/>
      <c r="C41" s="195"/>
      <c r="D41" s="196"/>
      <c r="E41" s="197"/>
      <c r="F41" s="198"/>
      <c r="G41" s="198"/>
      <c r="H41" s="199"/>
      <c r="I41" s="375"/>
      <c r="J41" s="198"/>
      <c r="K41" s="237"/>
      <c r="L41" s="197"/>
      <c r="M41" s="198"/>
      <c r="N41" s="199"/>
      <c r="O41" s="375"/>
      <c r="P41" s="198"/>
      <c r="Q41" s="237"/>
      <c r="R41" s="375"/>
      <c r="S41" s="199"/>
      <c r="T41" s="237"/>
      <c r="U41" s="2"/>
    </row>
    <row r="42" spans="1:21" ht="14.25" customHeight="1">
      <c r="A42" s="11"/>
      <c r="B42" s="11"/>
      <c r="C42" s="195"/>
      <c r="D42" s="196"/>
      <c r="E42" s="197"/>
      <c r="F42" s="198"/>
      <c r="G42" s="198"/>
      <c r="H42" s="199"/>
      <c r="I42" s="375"/>
      <c r="J42" s="198"/>
      <c r="K42" s="237"/>
      <c r="L42" s="197"/>
      <c r="M42" s="198"/>
      <c r="N42" s="199"/>
      <c r="O42" s="375"/>
      <c r="P42" s="198"/>
      <c r="Q42" s="237"/>
      <c r="R42" s="375"/>
      <c r="S42" s="199"/>
      <c r="T42" s="237"/>
    </row>
    <row r="43" spans="1:21" ht="14.25" customHeight="1">
      <c r="A43" s="11"/>
      <c r="B43" s="11"/>
      <c r="C43" s="195"/>
      <c r="D43" s="196"/>
      <c r="E43" s="197"/>
      <c r="F43" s="198"/>
      <c r="G43" s="198"/>
      <c r="H43" s="199"/>
      <c r="I43" s="375"/>
      <c r="J43" s="198"/>
      <c r="K43" s="237"/>
      <c r="L43" s="197"/>
      <c r="M43" s="198"/>
      <c r="N43" s="199"/>
      <c r="O43" s="375"/>
      <c r="P43" s="198"/>
      <c r="Q43" s="237"/>
      <c r="R43" s="375"/>
      <c r="S43" s="199"/>
      <c r="T43" s="237"/>
    </row>
    <row r="44" spans="1:21" ht="14.25" customHeight="1">
      <c r="A44" s="11"/>
      <c r="B44" s="11"/>
      <c r="C44" s="109"/>
      <c r="D44" s="110"/>
      <c r="E44" s="197"/>
      <c r="F44" s="198"/>
      <c r="G44" s="198"/>
      <c r="H44" s="199"/>
      <c r="I44" s="375"/>
      <c r="J44" s="198"/>
      <c r="K44" s="237"/>
      <c r="L44" s="197"/>
      <c r="M44" s="198"/>
      <c r="N44" s="199"/>
      <c r="O44" s="375"/>
      <c r="P44" s="198"/>
      <c r="Q44" s="237"/>
      <c r="R44" s="375"/>
      <c r="S44" s="199"/>
      <c r="T44" s="237"/>
    </row>
    <row r="45" spans="1:21" ht="14.25" customHeight="1">
      <c r="A45" s="11"/>
      <c r="B45" s="11"/>
      <c r="C45" s="109"/>
      <c r="D45" s="110"/>
      <c r="E45" s="197"/>
      <c r="F45" s="198"/>
      <c r="G45" s="198"/>
      <c r="H45" s="199"/>
      <c r="I45" s="375"/>
      <c r="J45" s="198"/>
      <c r="K45" s="237"/>
      <c r="L45" s="197"/>
      <c r="M45" s="198"/>
      <c r="N45" s="199"/>
      <c r="O45" s="375"/>
      <c r="P45" s="198"/>
      <c r="Q45" s="237"/>
      <c r="R45" s="375"/>
      <c r="S45" s="199"/>
      <c r="T45" s="237"/>
    </row>
    <row r="46" spans="1:21" ht="14.25" customHeight="1">
      <c r="A46" s="11"/>
      <c r="B46" s="11"/>
      <c r="C46" s="109"/>
      <c r="D46" s="110"/>
      <c r="E46" s="197"/>
      <c r="F46" s="198"/>
      <c r="G46" s="198"/>
      <c r="H46" s="199"/>
      <c r="I46" s="375"/>
      <c r="J46" s="198"/>
      <c r="K46" s="237"/>
      <c r="L46" s="197"/>
      <c r="M46" s="198"/>
      <c r="N46" s="199"/>
      <c r="O46" s="375"/>
      <c r="P46" s="198"/>
      <c r="Q46" s="237"/>
      <c r="R46" s="375"/>
      <c r="S46" s="199"/>
      <c r="T46" s="237"/>
    </row>
    <row r="47" spans="1:21" ht="14.25" customHeight="1">
      <c r="A47" s="11"/>
      <c r="B47" s="11"/>
      <c r="C47" s="109"/>
      <c r="D47" s="110"/>
      <c r="E47" s="197"/>
      <c r="F47" s="198"/>
      <c r="G47" s="198"/>
      <c r="H47" s="199"/>
      <c r="I47" s="375"/>
      <c r="J47" s="198"/>
      <c r="K47" s="237"/>
      <c r="L47" s="197"/>
      <c r="M47" s="198"/>
      <c r="N47" s="199"/>
      <c r="O47" s="375"/>
      <c r="P47" s="198"/>
      <c r="Q47" s="237"/>
      <c r="R47" s="375"/>
      <c r="S47" s="199"/>
      <c r="T47" s="237"/>
    </row>
    <row r="48" spans="1:21" ht="14.25" customHeight="1">
      <c r="A48" s="11"/>
      <c r="B48" s="11"/>
      <c r="C48" s="109"/>
      <c r="D48" s="110"/>
      <c r="E48" s="197"/>
      <c r="F48" s="198"/>
      <c r="G48" s="198"/>
      <c r="H48" s="199"/>
      <c r="I48" s="375"/>
      <c r="J48" s="198"/>
      <c r="K48" s="237"/>
      <c r="L48" s="197"/>
      <c r="M48" s="198"/>
      <c r="N48" s="199"/>
      <c r="O48" s="375"/>
      <c r="P48" s="198"/>
      <c r="Q48" s="237"/>
      <c r="R48" s="375"/>
      <c r="S48" s="199"/>
      <c r="T48" s="237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375"/>
      <c r="J49" s="198"/>
      <c r="K49" s="237"/>
      <c r="L49" s="197"/>
      <c r="M49" s="198"/>
      <c r="N49" s="199"/>
      <c r="O49" s="375"/>
      <c r="P49" s="198"/>
      <c r="Q49" s="237"/>
      <c r="R49" s="375"/>
      <c r="S49" s="199"/>
      <c r="T49" s="237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375"/>
      <c r="J50" s="198"/>
      <c r="K50" s="237"/>
      <c r="L50" s="197"/>
      <c r="M50" s="198"/>
      <c r="N50" s="199"/>
      <c r="O50" s="375"/>
      <c r="P50" s="198"/>
      <c r="Q50" s="237"/>
      <c r="R50" s="375"/>
      <c r="S50" s="199"/>
      <c r="T50" s="237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375"/>
      <c r="J51" s="198"/>
      <c r="K51" s="237"/>
      <c r="L51" s="197"/>
      <c r="M51" s="198"/>
      <c r="N51" s="199"/>
      <c r="O51" s="375"/>
      <c r="P51" s="198"/>
      <c r="Q51" s="237"/>
      <c r="R51" s="375"/>
      <c r="S51" s="199"/>
      <c r="T51" s="237"/>
    </row>
    <row r="52" spans="1:23" ht="14.25" customHeight="1" thickBot="1">
      <c r="A52" s="11"/>
      <c r="B52" s="11"/>
      <c r="C52" s="109"/>
      <c r="D52" s="110"/>
      <c r="E52" s="416"/>
      <c r="F52" s="417"/>
      <c r="G52" s="172"/>
      <c r="H52" s="205"/>
      <c r="I52" s="376"/>
      <c r="J52" s="417"/>
      <c r="K52" s="473"/>
      <c r="L52" s="416"/>
      <c r="M52" s="417"/>
      <c r="N52" s="474"/>
      <c r="O52" s="376"/>
      <c r="P52" s="417"/>
      <c r="Q52" s="473"/>
      <c r="R52" s="376"/>
      <c r="S52" s="474"/>
      <c r="T52" s="473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17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373"/>
      <c r="J57" s="509" t="s">
        <v>110</v>
      </c>
      <c r="K57" s="510"/>
      <c r="L57" s="511"/>
      <c r="M57" s="509" t="s">
        <v>110</v>
      </c>
      <c r="N57" s="512"/>
      <c r="O57" s="513"/>
      <c r="P57" s="509" t="s">
        <v>110</v>
      </c>
      <c r="Q57" s="510"/>
      <c r="R57" s="513"/>
      <c r="S57" s="509" t="s">
        <v>110</v>
      </c>
      <c r="T57" s="514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1"/>
      <c r="I58" s="253"/>
      <c r="J58" s="501"/>
      <c r="K58" s="502"/>
      <c r="L58" s="253"/>
      <c r="M58" s="501"/>
      <c r="N58" s="502"/>
      <c r="O58" s="253"/>
      <c r="P58" s="501"/>
      <c r="Q58" s="502"/>
      <c r="R58" s="253"/>
      <c r="S58" s="501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0"/>
      <c r="I59" s="504"/>
      <c r="J59" s="501"/>
      <c r="K59" s="505"/>
      <c r="L59" s="504"/>
      <c r="M59" s="501"/>
      <c r="N59" s="505"/>
      <c r="O59" s="504"/>
      <c r="P59" s="501"/>
      <c r="Q59" s="505"/>
      <c r="R59" s="504"/>
      <c r="S59" s="501"/>
      <c r="T59" s="503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6"/>
      <c r="I60" s="515"/>
      <c r="J60" s="516"/>
      <c r="K60" s="517"/>
      <c r="L60" s="515"/>
      <c r="M60" s="516"/>
      <c r="N60" s="517"/>
      <c r="O60" s="515"/>
      <c r="P60" s="516"/>
      <c r="Q60" s="517"/>
      <c r="R60" s="515"/>
      <c r="S60" s="516"/>
      <c r="T60" s="518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2"/>
      <c r="I61" s="519"/>
      <c r="J61" s="520"/>
      <c r="K61" s="521"/>
      <c r="L61" s="519"/>
      <c r="M61" s="520"/>
      <c r="N61" s="521"/>
      <c r="O61" s="519"/>
      <c r="P61" s="520"/>
      <c r="Q61" s="521"/>
      <c r="R61" s="519"/>
      <c r="S61" s="520"/>
      <c r="T61" s="522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84">
        <f>ROUND((V8^2+W8^2)*[1]АРЭС!$F$8/[1]АРЭС!$C$8^2,4)</f>
        <v>3.3E-3</v>
      </c>
      <c r="J62" s="523" t="s">
        <v>59</v>
      </c>
      <c r="K62" s="524">
        <f>ROUND((V8^2+W8^2)*[1]АРЭС!$I$8/([1]АРЭС!$C$8*100),4)</f>
        <v>0.1075</v>
      </c>
      <c r="L62" s="525">
        <f>ROUND((X8^2+Y8^2)*[1]АРЭС!$F$8/[1]АРЭС!$C$8^2,4)</f>
        <v>2.7000000000000001E-3</v>
      </c>
      <c r="M62" s="523" t="s">
        <v>59</v>
      </c>
      <c r="N62" s="524">
        <f>ROUND((X8^2+Y8^2)*[1]АРЭС!$I$8/([1]АРЭС!$C$8*100),4)</f>
        <v>8.6099999999999996E-2</v>
      </c>
      <c r="O62" s="525">
        <f>ROUND((Z8^2+AA8^2)*[1]АРЭС!$F$8/[1]АРЭС!$C$8^2,4)</f>
        <v>2.3999999999999998E-3</v>
      </c>
      <c r="P62" s="523" t="s">
        <v>59</v>
      </c>
      <c r="Q62" s="524">
        <f>ROUND((Z8^2+AA8^2)*[1]АРЭС!$I$8/([1]АРЭС!$C$8*100),4)</f>
        <v>7.7100000000000002E-2</v>
      </c>
      <c r="R62" s="525">
        <f>ROUND((AB8^2+AC8^2)*[1]АРЭС!$F$8/[1]АРЭС!$C$8^2,4)</f>
        <v>2.5999999999999999E-3</v>
      </c>
      <c r="S62" s="523" t="s">
        <v>59</v>
      </c>
      <c r="T62" s="524">
        <f>ROUND((AB8^2+AC8^2)*[1]АРЭС!$I$8/([1]АРЭС!$C$8*100),4)</f>
        <v>8.4900000000000003E-2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ROUND((V12^2+W12^2)*[1]АРЭС!$F$9/[1]АРЭС!$C$9^2,4)</f>
        <v>3.3999999999999998E-3</v>
      </c>
      <c r="J63" s="523" t="s">
        <v>59</v>
      </c>
      <c r="K63" s="524">
        <f>ROUND((V12^2+W12^2)*[1]АРЭС!$I$9/([1]АРЭС!$C$9*100),4)</f>
        <v>0.1119</v>
      </c>
      <c r="L63" s="525">
        <f>ROUND((X12^2+Y12^2)*[1]АРЭС!$F$9/[1]АРЭС!$C$9^2,4)</f>
        <v>3.5999999999999999E-3</v>
      </c>
      <c r="M63" s="523" t="s">
        <v>59</v>
      </c>
      <c r="N63" s="524">
        <f>ROUND((X12^2+Y12^2)*[1]АРЭС!$I$9/([1]АРЭС!$C$9*100),4)</f>
        <v>0.1164</v>
      </c>
      <c r="O63" s="525">
        <f>ROUND((Z12^2+AA12^2)*[1]АРЭС!$F$9/[1]АРЭС!$C$9^2,4)</f>
        <v>3.5000000000000001E-3</v>
      </c>
      <c r="P63" s="523" t="s">
        <v>59</v>
      </c>
      <c r="Q63" s="524">
        <f>ROUND((Z12^2+AA12^2)*[1]АРЭС!$I$9/([1]АРЭС!$C$9*100),4)</f>
        <v>0.1157</v>
      </c>
      <c r="R63" s="525">
        <f>ROUND((AB12^2+AC12^2)*[1]АРЭС!$F$9/[1]АРЭС!$C$9^2,4)</f>
        <v>3.3999999999999998E-3</v>
      </c>
      <c r="S63" s="523" t="s">
        <v>59</v>
      </c>
      <c r="T63" s="524">
        <f>ROUND((AB12^2+AC12^2)*[1]АРЭС!$I$9/([1]АРЭС!$C$9*100),4)</f>
        <v>0.1101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3.1932999999999998</v>
      </c>
      <c r="J66" s="299" t="s">
        <v>59</v>
      </c>
      <c r="K66" s="300">
        <f>K62+W8+W7+H7</f>
        <v>2.7215000000000003</v>
      </c>
      <c r="L66" s="298">
        <f>L62+X8+X7+H6</f>
        <v>2.7896999999999998</v>
      </c>
      <c r="M66" s="299" t="s">
        <v>59</v>
      </c>
      <c r="N66" s="301">
        <f>N62+Y8+Y7+H7</f>
        <v>2.5321000000000002</v>
      </c>
      <c r="O66" s="302">
        <f>O62+Z8+Z7+H6</f>
        <v>2.6084000000000001</v>
      </c>
      <c r="P66" s="299" t="s">
        <v>59</v>
      </c>
      <c r="Q66" s="300">
        <f>Q62+AA8+AA7+H7</f>
        <v>2.4401000000000002</v>
      </c>
      <c r="R66" s="298">
        <f>R62+AB8+AB7+H6</f>
        <v>2.8606000000000003</v>
      </c>
      <c r="S66" s="299" t="s">
        <v>59</v>
      </c>
      <c r="T66" s="301">
        <f>T62+AC8+AC7+H7</f>
        <v>2.3989000000000003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3.3673999999999999</v>
      </c>
      <c r="J67" s="287" t="s">
        <v>59</v>
      </c>
      <c r="K67" s="309">
        <f>K63+W12+W11+H11</f>
        <v>2.6109</v>
      </c>
      <c r="L67" s="310">
        <f>L63+X12+X11+H10</f>
        <v>3.4266000000000001</v>
      </c>
      <c r="M67" s="287" t="s">
        <v>59</v>
      </c>
      <c r="N67" s="311">
        <f>N63+Y12+Y11+H11</f>
        <v>2.6704000000000003</v>
      </c>
      <c r="O67" s="309">
        <f>O63+Z12+Z11+H10</f>
        <v>3.4144999999999999</v>
      </c>
      <c r="P67" s="287" t="s">
        <v>59</v>
      </c>
      <c r="Q67" s="309">
        <f>Q63+AA12+AA11+H11</f>
        <v>2.6657000000000002</v>
      </c>
      <c r="R67" s="310">
        <f>R63+AB12+AB11+H10</f>
        <v>3.3403999999999998</v>
      </c>
      <c r="S67" s="287" t="s">
        <v>59</v>
      </c>
      <c r="T67" s="311">
        <f>T63+AC12+AC11+H11</f>
        <v>2.5891000000000002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6.5606999999999998</v>
      </c>
      <c r="J70" s="324" t="s">
        <v>59</v>
      </c>
      <c r="K70" s="325">
        <f>K66+K67</f>
        <v>5.3323999999999998</v>
      </c>
      <c r="L70" s="323">
        <f>L66+L67</f>
        <v>6.2163000000000004</v>
      </c>
      <c r="M70" s="324" t="s">
        <v>59</v>
      </c>
      <c r="N70" s="325">
        <f>N66+N67</f>
        <v>5.2025000000000006</v>
      </c>
      <c r="O70" s="323">
        <f>O66+O67</f>
        <v>6.0228999999999999</v>
      </c>
      <c r="P70" s="324" t="s">
        <v>59</v>
      </c>
      <c r="Q70" s="325">
        <f>Q66+Q67</f>
        <v>5.1058000000000003</v>
      </c>
      <c r="R70" s="323">
        <f>R66+R67</f>
        <v>6.2010000000000005</v>
      </c>
      <c r="S70" s="324" t="s">
        <v>59</v>
      </c>
      <c r="T70" s="325">
        <f>T66+T67</f>
        <v>4.9880000000000004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ht="15">
      <c r="B74" t="s">
        <v>68</v>
      </c>
      <c r="P74" t="s">
        <v>69</v>
      </c>
      <c r="R74" s="427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S40" sqref="S40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85</v>
      </c>
      <c r="J3" s="9"/>
      <c r="K3" s="10"/>
      <c r="L3" s="8" t="s">
        <v>14</v>
      </c>
      <c r="M3" s="9"/>
      <c r="N3" s="10"/>
      <c r="O3" s="8" t="s">
        <v>86</v>
      </c>
      <c r="P3" s="9"/>
      <c r="Q3" s="10"/>
      <c r="R3" s="8" t="s">
        <v>87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84" t="s">
        <v>21</v>
      </c>
      <c r="H6" s="348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89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487">
        <v>2.5219999999999998</v>
      </c>
      <c r="K8" s="488">
        <v>2.1230000000000002</v>
      </c>
      <c r="L8" s="533"/>
      <c r="M8" s="487">
        <v>2.5059999999999998</v>
      </c>
      <c r="N8" s="488">
        <v>2.1280000000000001</v>
      </c>
      <c r="O8" s="373"/>
      <c r="P8" s="487">
        <v>2.4319999999999999</v>
      </c>
      <c r="Q8" s="488">
        <v>2.1219999999999999</v>
      </c>
      <c r="R8" s="373"/>
      <c r="S8" s="490">
        <v>2.302</v>
      </c>
      <c r="T8" s="492">
        <v>1.984</v>
      </c>
      <c r="U8" t="s">
        <v>120</v>
      </c>
      <c r="V8" s="493">
        <f>IF(I8&gt;0,ROUND(I8*$I$57*$K$58*SQRT(3)/1000,3),J8)</f>
        <v>2.5219999999999998</v>
      </c>
      <c r="W8" s="494">
        <f>IF(K8&gt;0,K8,ROUND(V8*$F$53,3))</f>
        <v>2.1230000000000002</v>
      </c>
      <c r="X8" s="493">
        <f>IF(L8&gt;0,ROUND(L8*$L$57*$N$58*SQRT(3)/1000,3),M8)</f>
        <v>2.5059999999999998</v>
      </c>
      <c r="Y8" s="494">
        <f>IF(N8&gt;0,N8,ROUND(X8*$F$53,3))</f>
        <v>2.1280000000000001</v>
      </c>
      <c r="Z8" s="493">
        <f>IF(O8&gt;0,ROUND(O8*$O$57*$Q$58*SQRT(3)/1000,3),P8)</f>
        <v>2.4319999999999999</v>
      </c>
      <c r="AA8" s="494">
        <f>IF(Q8&gt;0,Q8,ROUND(Z8*$F$53,3))</f>
        <v>2.1219999999999999</v>
      </c>
      <c r="AB8" s="493">
        <f>IF(R8&gt;0,ROUND(R8*$R$57*$T$58*SQRT(3)/1000,3),S8)</f>
        <v>2.302</v>
      </c>
      <c r="AC8" s="68">
        <f>IF(T8&gt;0,T8,ROUND(AB8*$F$53,3))</f>
        <v>1.984</v>
      </c>
    </row>
    <row r="9" spans="1:31" ht="14.25" customHeight="1" thickBot="1">
      <c r="A9" s="11"/>
      <c r="B9" s="11"/>
      <c r="C9" s="69"/>
      <c r="D9" s="70" t="s">
        <v>26</v>
      </c>
      <c r="E9" s="384"/>
      <c r="F9" s="385"/>
      <c r="G9" s="385"/>
      <c r="H9" s="386"/>
      <c r="I9" s="374"/>
      <c r="J9" s="495"/>
      <c r="K9" s="534"/>
      <c r="L9" s="535"/>
      <c r="M9" s="495"/>
      <c r="N9" s="537"/>
      <c r="O9" s="374"/>
      <c r="P9" s="495"/>
      <c r="Q9" s="534"/>
      <c r="R9" s="374"/>
      <c r="S9" s="498"/>
      <c r="T9" s="500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91</v>
      </c>
      <c r="D10" s="81">
        <v>110</v>
      </c>
      <c r="E10" s="379">
        <v>7</v>
      </c>
      <c r="F10" s="380"/>
      <c r="G10" s="84" t="s">
        <v>21</v>
      </c>
      <c r="H10" s="348">
        <f>[1]АРЭС!$E$9</f>
        <v>2.5000000000000001E-2</v>
      </c>
      <c r="I10" s="34"/>
      <c r="J10" s="501"/>
      <c r="K10" s="36"/>
      <c r="L10" s="37"/>
      <c r="M10" s="501"/>
      <c r="N10" s="38"/>
      <c r="O10" s="34"/>
      <c r="P10" s="501"/>
      <c r="Q10" s="36"/>
      <c r="R10" s="34"/>
      <c r="S10" s="502"/>
      <c r="T10" s="3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409"/>
      <c r="K11" s="503"/>
      <c r="L11" s="50"/>
      <c r="M11" s="409"/>
      <c r="N11" s="52"/>
      <c r="O11" s="47"/>
      <c r="P11" s="409"/>
      <c r="Q11" s="53"/>
      <c r="R11" s="47"/>
      <c r="S11" s="505"/>
      <c r="T11" s="51"/>
      <c r="U11" s="39" t="s">
        <v>89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373"/>
      <c r="J12" s="487">
        <v>3.3239999999999998</v>
      </c>
      <c r="K12" s="488">
        <v>2.34</v>
      </c>
      <c r="L12" s="533"/>
      <c r="M12" s="487">
        <v>3.39</v>
      </c>
      <c r="N12" s="488">
        <v>2.37</v>
      </c>
      <c r="O12" s="373"/>
      <c r="P12" s="487">
        <v>3.4079999999999999</v>
      </c>
      <c r="Q12" s="488">
        <v>2.3929999999999998</v>
      </c>
      <c r="R12" s="373"/>
      <c r="S12" s="490">
        <v>3.2330000000000001</v>
      </c>
      <c r="T12" s="487">
        <v>2.2519999999999998</v>
      </c>
      <c r="U12" t="s">
        <v>120</v>
      </c>
      <c r="V12" s="493">
        <f>IF(I12&gt;0,ROUND(I12*$K$57*$K$59*SQRT(3)/1000,3),J12)</f>
        <v>3.3239999999999998</v>
      </c>
      <c r="W12" s="494">
        <f>IF(K12&gt;0,K12,ROUND(V12*$F$54,3))</f>
        <v>2.34</v>
      </c>
      <c r="X12" s="493">
        <f>IF(L12&gt;0,ROUND(L12*$N$57*$N$59*SQRT(3)/1000,3),M12)</f>
        <v>3.39</v>
      </c>
      <c r="Y12" s="494">
        <f>IF(N12&gt;0,N12,ROUND(X12*$F$54,3))</f>
        <v>2.37</v>
      </c>
      <c r="Z12" s="493">
        <f>IF(O12&gt;0,ROUND(O12*$Q$57*$Q$59*SQRT(3)/1000,3),P12)</f>
        <v>3.4079999999999999</v>
      </c>
      <c r="AA12" s="494">
        <f>IF(Q12&gt;0,Q12,ROUND(Z12*$F$54,3))</f>
        <v>2.3929999999999998</v>
      </c>
      <c r="AB12" s="493">
        <f>IF(R12&gt;0,ROUND(R12*$T$57*$T$59*SQRT(3)/1000,3),S12)</f>
        <v>3.2330000000000001</v>
      </c>
      <c r="AC12" s="494">
        <f>IF(T12&gt;0,T12,ROUND(AB12*$F$54,3))</f>
        <v>2.2519999999999998</v>
      </c>
    </row>
    <row r="13" spans="1:31" ht="14.25" customHeight="1" thickBot="1">
      <c r="A13" s="11"/>
      <c r="B13" s="11"/>
      <c r="C13" s="69"/>
      <c r="D13" s="70" t="s">
        <v>26</v>
      </c>
      <c r="E13" s="384"/>
      <c r="F13" s="385"/>
      <c r="G13" s="385"/>
      <c r="H13" s="386"/>
      <c r="I13" s="374"/>
      <c r="J13" s="500"/>
      <c r="K13" s="534"/>
      <c r="L13" s="535"/>
      <c r="M13" s="495"/>
      <c r="N13" s="537"/>
      <c r="O13" s="374"/>
      <c r="P13" s="495"/>
      <c r="Q13" s="534"/>
      <c r="R13" s="374"/>
      <c r="S13" s="498"/>
      <c r="T13" s="500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507" t="s">
        <v>21</v>
      </c>
      <c r="H14" s="218"/>
      <c r="I14" s="214"/>
      <c r="J14" s="215"/>
      <c r="K14" s="218"/>
      <c r="L14" s="479"/>
      <c r="M14" s="389"/>
      <c r="N14" s="219"/>
      <c r="O14" s="214"/>
      <c r="P14" s="389"/>
      <c r="Q14" s="218"/>
      <c r="R14" s="214"/>
      <c r="S14" s="392"/>
      <c r="T14" s="215"/>
    </row>
    <row r="15" spans="1:31" ht="14.25" customHeight="1">
      <c r="A15" s="11"/>
      <c r="B15" s="11"/>
      <c r="C15" s="41"/>
      <c r="D15" s="42"/>
      <c r="E15" s="109"/>
      <c r="F15" s="110"/>
      <c r="G15" s="508" t="s">
        <v>25</v>
      </c>
      <c r="H15" s="237"/>
      <c r="I15" s="375"/>
      <c r="J15" s="198"/>
      <c r="K15" s="237"/>
      <c r="L15" s="197"/>
      <c r="M15" s="435"/>
      <c r="N15" s="199"/>
      <c r="O15" s="375"/>
      <c r="P15" s="435"/>
      <c r="Q15" s="237"/>
      <c r="R15" s="375"/>
      <c r="S15" s="438"/>
      <c r="T15" s="198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17"/>
      <c r="K16" s="473"/>
      <c r="L16" s="416"/>
      <c r="M16" s="440"/>
      <c r="N16" s="474"/>
      <c r="O16" s="376"/>
      <c r="P16" s="440"/>
      <c r="Q16" s="473"/>
      <c r="R16" s="376"/>
      <c r="S16" s="446"/>
      <c r="T16" s="417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75"/>
      <c r="K17" s="476"/>
      <c r="L17" s="477"/>
      <c r="M17" s="448"/>
      <c r="N17" s="478"/>
      <c r="O17" s="377"/>
      <c r="P17" s="448"/>
      <c r="Q17" s="476"/>
      <c r="R17" s="377"/>
      <c r="S17" s="451"/>
      <c r="T17" s="475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507" t="s">
        <v>21</v>
      </c>
      <c r="H18" s="218"/>
      <c r="I18" s="214"/>
      <c r="J18" s="215"/>
      <c r="K18" s="218"/>
      <c r="L18" s="479"/>
      <c r="M18" s="389"/>
      <c r="N18" s="219"/>
      <c r="O18" s="214"/>
      <c r="P18" s="389"/>
      <c r="Q18" s="218"/>
      <c r="R18" s="214"/>
      <c r="S18" s="392"/>
      <c r="T18" s="215"/>
    </row>
    <row r="19" spans="1:20" ht="14.25" customHeight="1">
      <c r="A19" s="11"/>
      <c r="B19" s="11"/>
      <c r="C19" s="41"/>
      <c r="D19" s="42"/>
      <c r="E19" s="109"/>
      <c r="F19" s="110"/>
      <c r="G19" s="508" t="s">
        <v>25</v>
      </c>
      <c r="H19" s="237"/>
      <c r="I19" s="375"/>
      <c r="J19" s="198"/>
      <c r="K19" s="237"/>
      <c r="L19" s="197"/>
      <c r="M19" s="435"/>
      <c r="N19" s="199"/>
      <c r="O19" s="375"/>
      <c r="P19" s="435"/>
      <c r="Q19" s="237"/>
      <c r="R19" s="375"/>
      <c r="S19" s="438"/>
      <c r="T19" s="198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17"/>
      <c r="K20" s="473"/>
      <c r="L20" s="416"/>
      <c r="M20" s="440"/>
      <c r="N20" s="474"/>
      <c r="O20" s="376"/>
      <c r="P20" s="440"/>
      <c r="Q20" s="473"/>
      <c r="R20" s="376"/>
      <c r="S20" s="446"/>
      <c r="T20" s="417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75"/>
      <c r="K21" s="476"/>
      <c r="L21" s="477"/>
      <c r="M21" s="448"/>
      <c r="N21" s="478"/>
      <c r="O21" s="377"/>
      <c r="P21" s="448"/>
      <c r="Q21" s="476"/>
      <c r="R21" s="377"/>
      <c r="S21" s="451"/>
      <c r="T21" s="475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215"/>
      <c r="K22" s="218"/>
      <c r="L22" s="479"/>
      <c r="M22" s="389"/>
      <c r="N22" s="219"/>
      <c r="O22" s="214"/>
      <c r="P22" s="389"/>
      <c r="Q22" s="218"/>
      <c r="R22" s="214"/>
      <c r="S22" s="392"/>
      <c r="T22" s="21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225"/>
      <c r="K23" s="228"/>
      <c r="L23" s="480"/>
      <c r="M23" s="394"/>
      <c r="N23" s="403"/>
      <c r="O23" s="378"/>
      <c r="P23" s="394"/>
      <c r="Q23" s="228"/>
      <c r="R23" s="378"/>
      <c r="S23" s="397"/>
      <c r="T23" s="225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5.8460000000000001</v>
      </c>
      <c r="K24" s="360">
        <f>K8+K12</f>
        <v>4.4630000000000001</v>
      </c>
      <c r="L24" s="361"/>
      <c r="M24" s="360">
        <f>M8+M12</f>
        <v>5.8959999999999999</v>
      </c>
      <c r="N24" s="360">
        <f>N8+N12</f>
        <v>4.4980000000000002</v>
      </c>
      <c r="O24" s="171"/>
      <c r="P24" s="360">
        <f>P8+P12</f>
        <v>5.84</v>
      </c>
      <c r="Q24" s="360">
        <f>Q8+Q12</f>
        <v>4.5149999999999997</v>
      </c>
      <c r="R24" s="171"/>
      <c r="S24" s="401">
        <f>S8+S12</f>
        <v>5.5350000000000001</v>
      </c>
      <c r="T24" s="360">
        <f>T8+T12</f>
        <v>4.2359999999999998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121</v>
      </c>
      <c r="D27" s="178"/>
      <c r="E27" s="179">
        <v>48.7</v>
      </c>
      <c r="F27" s="180">
        <v>65</v>
      </c>
      <c r="G27" s="180"/>
      <c r="H27" s="181"/>
      <c r="I27" s="404"/>
      <c r="J27" s="405">
        <v>2.5000000000000001E-2</v>
      </c>
      <c r="K27" s="406"/>
      <c r="L27" s="407"/>
      <c r="M27" s="405">
        <v>7.0000000000000001E-3</v>
      </c>
      <c r="N27" s="408"/>
      <c r="O27" s="404"/>
      <c r="P27" s="405">
        <v>7.0000000000000001E-3</v>
      </c>
      <c r="Q27" s="406"/>
      <c r="R27" s="404"/>
      <c r="S27" s="408">
        <v>7.0000000000000001E-3</v>
      </c>
      <c r="T27" s="406"/>
    </row>
    <row r="28" spans="1:20" ht="14.25" customHeight="1">
      <c r="A28" s="11"/>
      <c r="B28" s="11"/>
      <c r="C28" s="187" t="s">
        <v>122</v>
      </c>
      <c r="D28" s="188"/>
      <c r="E28" s="189"/>
      <c r="F28" s="190"/>
      <c r="G28" s="190"/>
      <c r="H28" s="191"/>
      <c r="I28" s="47"/>
      <c r="J28" s="409">
        <v>0.68500000000000005</v>
      </c>
      <c r="K28" s="409"/>
      <c r="L28" s="409"/>
      <c r="M28" s="409">
        <v>0.70099999999999996</v>
      </c>
      <c r="N28" s="409"/>
      <c r="O28" s="409"/>
      <c r="P28" s="409">
        <v>0.71</v>
      </c>
      <c r="Q28" s="409"/>
      <c r="R28" s="409"/>
      <c r="S28" s="409">
        <v>0.71</v>
      </c>
      <c r="T28" s="409"/>
    </row>
    <row r="29" spans="1:20" ht="14.25" customHeight="1">
      <c r="A29" s="11"/>
      <c r="B29" s="11"/>
      <c r="C29" s="187" t="s">
        <v>123</v>
      </c>
      <c r="D29" s="188"/>
      <c r="E29" s="189">
        <v>48.7</v>
      </c>
      <c r="F29" s="190">
        <v>65</v>
      </c>
      <c r="G29" s="190"/>
      <c r="H29" s="191"/>
      <c r="I29" s="47"/>
      <c r="J29" s="51">
        <v>0.114</v>
      </c>
      <c r="K29" s="53"/>
      <c r="L29" s="50"/>
      <c r="M29" s="51">
        <v>0.106</v>
      </c>
      <c r="N29" s="52"/>
      <c r="O29" s="47"/>
      <c r="P29" s="51">
        <v>9.9000000000000005E-2</v>
      </c>
      <c r="Q29" s="53"/>
      <c r="R29" s="47"/>
      <c r="S29" s="52">
        <v>0.1</v>
      </c>
      <c r="T29" s="53"/>
    </row>
    <row r="30" spans="1:20" ht="14.25" customHeight="1">
      <c r="A30" s="11"/>
      <c r="B30" s="11"/>
      <c r="C30" s="187" t="s">
        <v>124</v>
      </c>
      <c r="D30" s="188"/>
      <c r="E30" s="189"/>
      <c r="F30" s="190"/>
      <c r="G30" s="190"/>
      <c r="H30" s="191"/>
      <c r="I30" s="47"/>
      <c r="J30" s="51">
        <v>6.8000000000000005E-2</v>
      </c>
      <c r="K30" s="53"/>
      <c r="L30" s="50"/>
      <c r="M30" s="51">
        <v>6.9000000000000006E-2</v>
      </c>
      <c r="N30" s="52"/>
      <c r="O30" s="47"/>
      <c r="P30" s="51">
        <v>6.9000000000000006E-2</v>
      </c>
      <c r="Q30" s="53"/>
      <c r="R30" s="47"/>
      <c r="S30" s="52">
        <v>7.1999999999999995E-2</v>
      </c>
      <c r="T30" s="53"/>
    </row>
    <row r="31" spans="1:20" ht="14.25" customHeight="1">
      <c r="A31" s="11"/>
      <c r="B31" s="11"/>
      <c r="C31" s="187" t="s">
        <v>125</v>
      </c>
      <c r="D31" s="188"/>
      <c r="E31" s="189"/>
      <c r="F31" s="190"/>
      <c r="G31" s="190"/>
      <c r="H31" s="191"/>
      <c r="I31" s="47"/>
      <c r="J31" s="51">
        <v>7.8E-2</v>
      </c>
      <c r="K31" s="53"/>
      <c r="L31" s="50"/>
      <c r="M31" s="51">
        <v>7.8E-2</v>
      </c>
      <c r="N31" s="52"/>
      <c r="O31" s="47"/>
      <c r="P31" s="51">
        <v>7.6999999999999999E-2</v>
      </c>
      <c r="Q31" s="53"/>
      <c r="R31" s="47"/>
      <c r="S31" s="52">
        <v>7.6999999999999999E-2</v>
      </c>
      <c r="T31" s="53"/>
    </row>
    <row r="32" spans="1:20" ht="14.25" customHeight="1">
      <c r="A32" s="11"/>
      <c r="B32" s="11"/>
      <c r="C32" s="187" t="s">
        <v>126</v>
      </c>
      <c r="D32" s="188"/>
      <c r="E32" s="189"/>
      <c r="F32" s="190"/>
      <c r="G32" s="190"/>
      <c r="H32" s="191"/>
      <c r="I32" s="47"/>
      <c r="J32" s="51">
        <v>1.4999999999999999E-2</v>
      </c>
      <c r="K32" s="53"/>
      <c r="L32" s="50"/>
      <c r="M32" s="51">
        <v>1.4E-2</v>
      </c>
      <c r="N32" s="52"/>
      <c r="O32" s="47"/>
      <c r="P32" s="51">
        <v>1.6E-2</v>
      </c>
      <c r="Q32" s="53"/>
      <c r="R32" s="47"/>
      <c r="S32" s="52">
        <v>1.6E-2</v>
      </c>
      <c r="T32" s="53"/>
    </row>
    <row r="33" spans="1:21" ht="14.25" customHeight="1">
      <c r="A33" s="11"/>
      <c r="B33" s="11"/>
      <c r="C33" s="187" t="s">
        <v>127</v>
      </c>
      <c r="D33" s="188"/>
      <c r="E33" s="189"/>
      <c r="F33" s="190"/>
      <c r="G33" s="190"/>
      <c r="H33" s="191"/>
      <c r="I33" s="47"/>
      <c r="J33" s="51">
        <v>0.56799999999999995</v>
      </c>
      <c r="K33" s="53"/>
      <c r="L33" s="50"/>
      <c r="M33" s="51">
        <v>0.56200000000000006</v>
      </c>
      <c r="N33" s="52"/>
      <c r="O33" s="47"/>
      <c r="P33" s="51">
        <v>0.54600000000000004</v>
      </c>
      <c r="Q33" s="53"/>
      <c r="R33" s="47"/>
      <c r="S33" s="52">
        <v>0.54</v>
      </c>
      <c r="T33" s="53"/>
    </row>
    <row r="34" spans="1:21" ht="14.25" customHeight="1">
      <c r="A34" s="11"/>
      <c r="B34" s="11"/>
      <c r="C34" s="187" t="s">
        <v>128</v>
      </c>
      <c r="D34" s="188"/>
      <c r="E34" s="189">
        <v>48.7</v>
      </c>
      <c r="F34" s="190">
        <v>65</v>
      </c>
      <c r="G34" s="190"/>
      <c r="H34" s="191"/>
      <c r="I34" s="47"/>
      <c r="J34" s="51">
        <v>1.109</v>
      </c>
      <c r="K34" s="53"/>
      <c r="L34" s="50"/>
      <c r="M34" s="51">
        <v>1.1299999999999999</v>
      </c>
      <c r="N34" s="52"/>
      <c r="O34" s="47"/>
      <c r="P34" s="51">
        <v>1.105</v>
      </c>
      <c r="Q34" s="53"/>
      <c r="R34" s="47"/>
      <c r="S34" s="52">
        <v>1.01</v>
      </c>
      <c r="T34" s="53"/>
    </row>
    <row r="35" spans="1:21" ht="14.25" customHeight="1">
      <c r="A35" s="11"/>
      <c r="B35" s="11"/>
      <c r="C35" s="187" t="s">
        <v>129</v>
      </c>
      <c r="D35" s="188"/>
      <c r="E35" s="189">
        <v>48.7</v>
      </c>
      <c r="F35" s="190">
        <v>65</v>
      </c>
      <c r="G35" s="190"/>
      <c r="H35" s="191"/>
      <c r="I35" s="47"/>
      <c r="J35" s="51">
        <v>0.28799999999999998</v>
      </c>
      <c r="K35" s="53"/>
      <c r="L35" s="50"/>
      <c r="M35" s="51">
        <v>0.28699999999999998</v>
      </c>
      <c r="N35" s="52"/>
      <c r="O35" s="47"/>
      <c r="P35" s="51">
        <v>0.28699999999999998</v>
      </c>
      <c r="Q35" s="53"/>
      <c r="R35" s="47"/>
      <c r="S35" s="52">
        <v>0.28799999999999998</v>
      </c>
      <c r="T35" s="53"/>
    </row>
    <row r="36" spans="1:21" ht="14.25" customHeight="1">
      <c r="A36" s="11"/>
      <c r="B36" s="11"/>
      <c r="C36" s="187" t="s">
        <v>130</v>
      </c>
      <c r="D36" s="188"/>
      <c r="E36" s="189"/>
      <c r="F36" s="190"/>
      <c r="G36" s="190"/>
      <c r="H36" s="191"/>
      <c r="I36" s="47"/>
      <c r="J36" s="51">
        <v>0.248</v>
      </c>
      <c r="K36" s="53"/>
      <c r="L36" s="50"/>
      <c r="M36" s="51">
        <v>0.248</v>
      </c>
      <c r="N36" s="52"/>
      <c r="O36" s="47"/>
      <c r="P36" s="51">
        <v>0.248</v>
      </c>
      <c r="Q36" s="53"/>
      <c r="R36" s="47"/>
      <c r="S36" s="52">
        <v>0.248</v>
      </c>
      <c r="T36" s="53"/>
    </row>
    <row r="37" spans="1:21" ht="14.25" customHeight="1">
      <c r="A37" s="11"/>
      <c r="B37" s="11"/>
      <c r="C37" s="187" t="s">
        <v>131</v>
      </c>
      <c r="D37" s="188"/>
      <c r="E37" s="189"/>
      <c r="F37" s="190"/>
      <c r="G37" s="190"/>
      <c r="H37" s="191"/>
      <c r="I37" s="47"/>
      <c r="J37" s="411">
        <v>0.124</v>
      </c>
      <c r="K37" s="411"/>
      <c r="L37" s="411"/>
      <c r="M37" s="411">
        <v>0.124</v>
      </c>
      <c r="N37" s="411"/>
      <c r="O37" s="411"/>
      <c r="P37" s="411">
        <v>0.124</v>
      </c>
      <c r="Q37" s="411"/>
      <c r="R37" s="411"/>
      <c r="S37" s="411">
        <v>0.121</v>
      </c>
      <c r="T37" s="411"/>
    </row>
    <row r="38" spans="1:21" ht="14.25" customHeight="1">
      <c r="A38" s="11"/>
      <c r="B38" s="11"/>
      <c r="C38" s="187" t="s">
        <v>132</v>
      </c>
      <c r="D38" s="188"/>
      <c r="E38" s="189">
        <v>48.7</v>
      </c>
      <c r="F38" s="190">
        <v>65</v>
      </c>
      <c r="G38" s="190"/>
      <c r="H38" s="191"/>
      <c r="I38" s="47"/>
      <c r="J38" s="51">
        <v>0.20799999999999999</v>
      </c>
      <c r="K38" s="53"/>
      <c r="L38" s="50"/>
      <c r="M38" s="51">
        <v>0.23899999999999999</v>
      </c>
      <c r="N38" s="52"/>
      <c r="O38" s="47"/>
      <c r="P38" s="51">
        <v>0.24299999999999999</v>
      </c>
      <c r="Q38" s="53"/>
      <c r="R38" s="47"/>
      <c r="S38" s="52">
        <v>0.14199999999999999</v>
      </c>
      <c r="T38" s="53"/>
    </row>
    <row r="39" spans="1:21" ht="14.25" customHeight="1">
      <c r="A39" s="11"/>
      <c r="B39" s="11"/>
      <c r="C39" s="187" t="s">
        <v>133</v>
      </c>
      <c r="D39" s="188"/>
      <c r="E39" s="189">
        <v>48.7</v>
      </c>
      <c r="F39" s="190">
        <v>65</v>
      </c>
      <c r="G39" s="190"/>
      <c r="H39" s="191"/>
      <c r="I39" s="47"/>
      <c r="J39" s="51">
        <v>2.3439999999999999</v>
      </c>
      <c r="K39" s="53"/>
      <c r="L39" s="50"/>
      <c r="M39" s="51">
        <v>2.38</v>
      </c>
      <c r="N39" s="52"/>
      <c r="O39" s="47"/>
      <c r="P39" s="51">
        <v>2.3959999999999999</v>
      </c>
      <c r="Q39" s="53"/>
      <c r="R39" s="47"/>
      <c r="S39" s="52">
        <v>2.3199999999999998</v>
      </c>
      <c r="T39" s="53"/>
    </row>
    <row r="40" spans="1:21" ht="14.25" customHeight="1">
      <c r="A40" s="11"/>
      <c r="B40" s="11"/>
      <c r="C40" s="187" t="s">
        <v>134</v>
      </c>
      <c r="D40" s="188"/>
      <c r="E40" s="189"/>
      <c r="F40" s="190"/>
      <c r="G40" s="190"/>
      <c r="H40" s="191"/>
      <c r="I40" s="47"/>
      <c r="J40" s="51">
        <v>0.123</v>
      </c>
      <c r="K40" s="53"/>
      <c r="L40" s="50"/>
      <c r="M40" s="51">
        <v>0.122</v>
      </c>
      <c r="N40" s="52"/>
      <c r="O40" s="47"/>
      <c r="P40" s="51">
        <v>0.12</v>
      </c>
      <c r="Q40" s="53"/>
      <c r="R40" s="47"/>
      <c r="S40" s="52">
        <v>0.12</v>
      </c>
      <c r="T40" s="53"/>
    </row>
    <row r="41" spans="1:21" ht="14.25" customHeight="1">
      <c r="A41" s="11"/>
      <c r="B41" s="11"/>
      <c r="C41" s="195"/>
      <c r="D41" s="196"/>
      <c r="E41" s="197"/>
      <c r="F41" s="198"/>
      <c r="G41" s="198"/>
      <c r="H41" s="199"/>
      <c r="I41" s="375"/>
      <c r="J41" s="198"/>
      <c r="K41" s="237"/>
      <c r="L41" s="197"/>
      <c r="M41" s="198"/>
      <c r="N41" s="199"/>
      <c r="O41" s="375"/>
      <c r="P41" s="198"/>
      <c r="Q41" s="237"/>
      <c r="R41" s="375"/>
      <c r="S41" s="199"/>
      <c r="T41" s="237"/>
      <c r="U41" s="2"/>
    </row>
    <row r="42" spans="1:21" ht="14.25" customHeight="1">
      <c r="A42" s="11"/>
      <c r="B42" s="11"/>
      <c r="C42" s="195"/>
      <c r="D42" s="196"/>
      <c r="E42" s="197"/>
      <c r="F42" s="198"/>
      <c r="G42" s="198"/>
      <c r="H42" s="199"/>
      <c r="I42" s="375"/>
      <c r="J42" s="198"/>
      <c r="K42" s="237"/>
      <c r="L42" s="197"/>
      <c r="M42" s="198"/>
      <c r="N42" s="199"/>
      <c r="O42" s="375"/>
      <c r="P42" s="198"/>
      <c r="Q42" s="237"/>
      <c r="R42" s="375"/>
      <c r="S42" s="199"/>
      <c r="T42" s="237"/>
    </row>
    <row r="43" spans="1:21" ht="14.25" customHeight="1">
      <c r="A43" s="11"/>
      <c r="B43" s="11"/>
      <c r="C43" s="195"/>
      <c r="D43" s="196"/>
      <c r="E43" s="197"/>
      <c r="F43" s="198"/>
      <c r="G43" s="198"/>
      <c r="H43" s="199"/>
      <c r="I43" s="375"/>
      <c r="J43" s="198"/>
      <c r="K43" s="237"/>
      <c r="L43" s="197"/>
      <c r="M43" s="198"/>
      <c r="N43" s="199"/>
      <c r="O43" s="375"/>
      <c r="P43" s="198"/>
      <c r="Q43" s="237"/>
      <c r="R43" s="375"/>
      <c r="S43" s="199"/>
      <c r="T43" s="237"/>
    </row>
    <row r="44" spans="1:21" ht="14.25" customHeight="1">
      <c r="A44" s="11"/>
      <c r="B44" s="11"/>
      <c r="C44" s="109"/>
      <c r="D44" s="110"/>
      <c r="E44" s="197"/>
      <c r="F44" s="198"/>
      <c r="G44" s="198"/>
      <c r="H44" s="199"/>
      <c r="I44" s="375"/>
      <c r="J44" s="198"/>
      <c r="K44" s="237"/>
      <c r="L44" s="197"/>
      <c r="M44" s="198"/>
      <c r="N44" s="199"/>
      <c r="O44" s="375"/>
      <c r="P44" s="198"/>
      <c r="Q44" s="237"/>
      <c r="R44" s="375"/>
      <c r="S44" s="199"/>
      <c r="T44" s="237"/>
    </row>
    <row r="45" spans="1:21" ht="14.25" customHeight="1">
      <c r="A45" s="11"/>
      <c r="B45" s="11"/>
      <c r="C45" s="109"/>
      <c r="D45" s="110"/>
      <c r="E45" s="197"/>
      <c r="F45" s="198"/>
      <c r="G45" s="198"/>
      <c r="H45" s="199"/>
      <c r="I45" s="375"/>
      <c r="J45" s="198"/>
      <c r="K45" s="237"/>
      <c r="L45" s="197"/>
      <c r="M45" s="198"/>
      <c r="N45" s="199"/>
      <c r="O45" s="375"/>
      <c r="P45" s="198"/>
      <c r="Q45" s="237"/>
      <c r="R45" s="375"/>
      <c r="S45" s="199"/>
      <c r="T45" s="237"/>
    </row>
    <row r="46" spans="1:21" ht="14.25" customHeight="1">
      <c r="A46" s="11"/>
      <c r="B46" s="11"/>
      <c r="C46" s="109"/>
      <c r="D46" s="110"/>
      <c r="E46" s="197"/>
      <c r="F46" s="198"/>
      <c r="G46" s="198"/>
      <c r="H46" s="199"/>
      <c r="I46" s="375"/>
      <c r="J46" s="198"/>
      <c r="K46" s="237"/>
      <c r="L46" s="197"/>
      <c r="M46" s="198"/>
      <c r="N46" s="199"/>
      <c r="O46" s="375"/>
      <c r="P46" s="198"/>
      <c r="Q46" s="237"/>
      <c r="R46" s="375"/>
      <c r="S46" s="199"/>
      <c r="T46" s="237"/>
    </row>
    <row r="47" spans="1:21" ht="14.25" customHeight="1">
      <c r="A47" s="11"/>
      <c r="B47" s="11"/>
      <c r="C47" s="109"/>
      <c r="D47" s="110"/>
      <c r="E47" s="197"/>
      <c r="F47" s="198"/>
      <c r="G47" s="198"/>
      <c r="H47" s="199"/>
      <c r="I47" s="375"/>
      <c r="J47" s="198"/>
      <c r="K47" s="237"/>
      <c r="L47" s="197"/>
      <c r="M47" s="198"/>
      <c r="N47" s="199"/>
      <c r="O47" s="375"/>
      <c r="P47" s="198"/>
      <c r="Q47" s="237"/>
      <c r="R47" s="375"/>
      <c r="S47" s="199"/>
      <c r="T47" s="237"/>
    </row>
    <row r="48" spans="1:21" ht="14.25" customHeight="1">
      <c r="A48" s="11"/>
      <c r="B48" s="11"/>
      <c r="C48" s="109"/>
      <c r="D48" s="110"/>
      <c r="E48" s="197"/>
      <c r="F48" s="198"/>
      <c r="G48" s="198"/>
      <c r="H48" s="199"/>
      <c r="I48" s="375"/>
      <c r="J48" s="198"/>
      <c r="K48" s="237"/>
      <c r="L48" s="197"/>
      <c r="M48" s="198"/>
      <c r="N48" s="199"/>
      <c r="O48" s="375"/>
      <c r="P48" s="198"/>
      <c r="Q48" s="237"/>
      <c r="R48" s="375"/>
      <c r="S48" s="199"/>
      <c r="T48" s="237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375"/>
      <c r="J49" s="198"/>
      <c r="K49" s="237"/>
      <c r="L49" s="197"/>
      <c r="M49" s="198"/>
      <c r="N49" s="199"/>
      <c r="O49" s="375"/>
      <c r="P49" s="198"/>
      <c r="Q49" s="237"/>
      <c r="R49" s="375"/>
      <c r="S49" s="199"/>
      <c r="T49" s="237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375"/>
      <c r="J50" s="198"/>
      <c r="K50" s="237"/>
      <c r="L50" s="197"/>
      <c r="M50" s="198"/>
      <c r="N50" s="199"/>
      <c r="O50" s="375"/>
      <c r="P50" s="198"/>
      <c r="Q50" s="237"/>
      <c r="R50" s="375"/>
      <c r="S50" s="199"/>
      <c r="T50" s="237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375"/>
      <c r="J51" s="198"/>
      <c r="K51" s="237"/>
      <c r="L51" s="197"/>
      <c r="M51" s="198"/>
      <c r="N51" s="199"/>
      <c r="O51" s="375"/>
      <c r="P51" s="198"/>
      <c r="Q51" s="237"/>
      <c r="R51" s="375"/>
      <c r="S51" s="199"/>
      <c r="T51" s="237"/>
    </row>
    <row r="52" spans="1:23" ht="14.25" customHeight="1" thickBot="1">
      <c r="A52" s="11"/>
      <c r="B52" s="11"/>
      <c r="C52" s="109"/>
      <c r="D52" s="110"/>
      <c r="E52" s="416"/>
      <c r="F52" s="417"/>
      <c r="G52" s="172"/>
      <c r="H52" s="205"/>
      <c r="I52" s="376"/>
      <c r="J52" s="417"/>
      <c r="K52" s="473"/>
      <c r="L52" s="416"/>
      <c r="M52" s="417"/>
      <c r="N52" s="474"/>
      <c r="O52" s="376"/>
      <c r="P52" s="417"/>
      <c r="Q52" s="473"/>
      <c r="R52" s="376"/>
      <c r="S52" s="474"/>
      <c r="T52" s="473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17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373"/>
      <c r="J57" s="509" t="s">
        <v>110</v>
      </c>
      <c r="K57" s="510"/>
      <c r="L57" s="511"/>
      <c r="M57" s="509" t="s">
        <v>110</v>
      </c>
      <c r="N57" s="512"/>
      <c r="O57" s="513"/>
      <c r="P57" s="509" t="s">
        <v>110</v>
      </c>
      <c r="Q57" s="510"/>
      <c r="R57" s="513"/>
      <c r="S57" s="509" t="s">
        <v>110</v>
      </c>
      <c r="T57" s="514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1"/>
      <c r="I58" s="253"/>
      <c r="J58" s="501"/>
      <c r="K58" s="502"/>
      <c r="L58" s="253"/>
      <c r="M58" s="501"/>
      <c r="N58" s="502"/>
      <c r="O58" s="253"/>
      <c r="P58" s="501"/>
      <c r="Q58" s="502"/>
      <c r="R58" s="253"/>
      <c r="S58" s="501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0"/>
      <c r="I59" s="504"/>
      <c r="J59" s="501"/>
      <c r="K59" s="505"/>
      <c r="L59" s="504"/>
      <c r="M59" s="501"/>
      <c r="N59" s="505"/>
      <c r="O59" s="504"/>
      <c r="P59" s="501"/>
      <c r="Q59" s="505"/>
      <c r="R59" s="504"/>
      <c r="S59" s="501"/>
      <c r="T59" s="503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6"/>
      <c r="I60" s="515"/>
      <c r="J60" s="516"/>
      <c r="K60" s="517"/>
      <c r="L60" s="515"/>
      <c r="M60" s="516"/>
      <c r="N60" s="517"/>
      <c r="O60" s="515"/>
      <c r="P60" s="516"/>
      <c r="Q60" s="517"/>
      <c r="R60" s="515"/>
      <c r="S60" s="516"/>
      <c r="T60" s="518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2"/>
      <c r="I61" s="519"/>
      <c r="J61" s="520"/>
      <c r="K61" s="521"/>
      <c r="L61" s="519"/>
      <c r="M61" s="520"/>
      <c r="N61" s="521"/>
      <c r="O61" s="519"/>
      <c r="P61" s="520"/>
      <c r="Q61" s="521"/>
      <c r="R61" s="519"/>
      <c r="S61" s="520"/>
      <c r="T61" s="522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84">
        <f>ROUND((V8^2+W8^2)*[1]АРЭС!$F$8/[1]АРЭС!$C$8^2,4)</f>
        <v>2.2000000000000001E-3</v>
      </c>
      <c r="J62" s="523" t="s">
        <v>59</v>
      </c>
      <c r="K62" s="524">
        <f>ROUND((V8^2+W8^2)*[1]АРЭС!$I$8/([1]АРЭС!$C$8*100),4)</f>
        <v>7.2999999999999995E-2</v>
      </c>
      <c r="L62" s="525">
        <f>ROUND((X8^2+Y8^2)*[1]АРЭС!$F$8/[1]АРЭС!$C$8^2,4)</f>
        <v>2.2000000000000001E-3</v>
      </c>
      <c r="M62" s="523" t="s">
        <v>59</v>
      </c>
      <c r="N62" s="524">
        <f>ROUND((X8^2+Y8^2)*[1]АРЭС!$I$8/([1]АРЭС!$C$8*100),4)</f>
        <v>7.2599999999999998E-2</v>
      </c>
      <c r="O62" s="525">
        <f>ROUND((Z8^2+AA8^2)*[1]АРЭС!$F$8/[1]АРЭС!$C$8^2,4)</f>
        <v>2.2000000000000001E-3</v>
      </c>
      <c r="P62" s="523" t="s">
        <v>59</v>
      </c>
      <c r="Q62" s="524">
        <f>ROUND((Z8^2+AA8^2)*[1]АРЭС!$I$8/([1]АРЭС!$C$8*100),4)</f>
        <v>7.0000000000000007E-2</v>
      </c>
      <c r="R62" s="525">
        <f>ROUND((AB8^2+AC8^2)*[1]АРЭС!$F$8/[1]АРЭС!$C$8^2,4)</f>
        <v>1.9E-3</v>
      </c>
      <c r="S62" s="523" t="s">
        <v>59</v>
      </c>
      <c r="T62" s="524">
        <f>ROUND((AB8^2+AC8^2)*[1]АРЭС!$I$8/([1]АРЭС!$C$8*100),4)</f>
        <v>6.2100000000000002E-2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ROUND((V12^2+W12^2)*[1]АРЭС!$F$9/[1]АРЭС!$C$9^2,4)</f>
        <v>3.3999999999999998E-3</v>
      </c>
      <c r="J63" s="523" t="s">
        <v>59</v>
      </c>
      <c r="K63" s="524">
        <f>ROUND((V12^2+W12^2)*[1]АРЭС!$I$9/([1]АРЭС!$C$9*100),4)</f>
        <v>0.1115</v>
      </c>
      <c r="L63" s="525">
        <f>ROUND((X12^2+Y12^2)*[1]АРЭС!$F$9/[1]АРЭС!$C$9^2,4)</f>
        <v>3.5000000000000001E-3</v>
      </c>
      <c r="M63" s="523" t="s">
        <v>59</v>
      </c>
      <c r="N63" s="524">
        <f>ROUND((X12^2+Y12^2)*[1]АРЭС!$I$9/([1]АРЭС!$C$9*100),4)</f>
        <v>0.11550000000000001</v>
      </c>
      <c r="O63" s="525">
        <f>ROUND((Z12^2+AA12^2)*[1]АРЭС!$F$9/[1]АРЭС!$C$9^2,4)</f>
        <v>3.5999999999999999E-3</v>
      </c>
      <c r="P63" s="523" t="s">
        <v>59</v>
      </c>
      <c r="Q63" s="524">
        <f>ROUND((Z12^2+AA12^2)*[1]АРЭС!$I$9/([1]АРЭС!$C$9*100),4)</f>
        <v>0.1171</v>
      </c>
      <c r="R63" s="525">
        <f>ROUND((AB12^2+AC12^2)*[1]АРЭС!$F$9/[1]АРЭС!$C$9^2,4)</f>
        <v>3.2000000000000002E-3</v>
      </c>
      <c r="S63" s="523" t="s">
        <v>59</v>
      </c>
      <c r="T63" s="524">
        <f>ROUND((AB12^2+AC12^2)*[1]АРЭС!$I$9/([1]АРЭС!$C$9*100),4)</f>
        <v>0.1048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2.5491999999999999</v>
      </c>
      <c r="J66" s="299" t="s">
        <v>59</v>
      </c>
      <c r="K66" s="300">
        <f>K62+W8+W7+H7</f>
        <v>2.3640000000000003</v>
      </c>
      <c r="L66" s="298">
        <f>L62+X8+X7+H6</f>
        <v>2.5331999999999999</v>
      </c>
      <c r="M66" s="299" t="s">
        <v>59</v>
      </c>
      <c r="N66" s="301">
        <f>N62+Y8+Y7+H7</f>
        <v>2.3686000000000003</v>
      </c>
      <c r="O66" s="302">
        <f>O62+Z8+Z7+H6</f>
        <v>2.4592000000000001</v>
      </c>
      <c r="P66" s="299" t="s">
        <v>59</v>
      </c>
      <c r="Q66" s="300">
        <f>Q62+AA8+AA7+H7</f>
        <v>2.36</v>
      </c>
      <c r="R66" s="298">
        <f>R62+AB8+AB7+H6</f>
        <v>2.3289</v>
      </c>
      <c r="S66" s="299" t="s">
        <v>59</v>
      </c>
      <c r="T66" s="301">
        <f>T62+AC8+AC7+H7</f>
        <v>2.2141000000000002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3.3523999999999998</v>
      </c>
      <c r="J67" s="287" t="s">
        <v>59</v>
      </c>
      <c r="K67" s="309">
        <f>K63+W12+W11+H11</f>
        <v>2.6194999999999999</v>
      </c>
      <c r="L67" s="310">
        <f>L63+X12+X11+H10</f>
        <v>3.4184999999999999</v>
      </c>
      <c r="M67" s="287" t="s">
        <v>59</v>
      </c>
      <c r="N67" s="311">
        <f>N63+Y12+Y11+H11</f>
        <v>2.6535000000000002</v>
      </c>
      <c r="O67" s="309">
        <f>O63+Z12+Z11+H10</f>
        <v>3.4365999999999999</v>
      </c>
      <c r="P67" s="287" t="s">
        <v>59</v>
      </c>
      <c r="Q67" s="309">
        <f>Q63+AA12+AA11+H11</f>
        <v>2.6781000000000001</v>
      </c>
      <c r="R67" s="310">
        <f>R63+AB12+AB11+H10</f>
        <v>3.2612000000000001</v>
      </c>
      <c r="S67" s="287" t="s">
        <v>59</v>
      </c>
      <c r="T67" s="311">
        <f>T63+AC12+AC11+H11</f>
        <v>2.5247999999999999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5.9016000000000002</v>
      </c>
      <c r="J70" s="324" t="s">
        <v>59</v>
      </c>
      <c r="K70" s="325">
        <f>K66+K67</f>
        <v>4.9835000000000003</v>
      </c>
      <c r="L70" s="323">
        <f>L66+L67</f>
        <v>5.9516999999999998</v>
      </c>
      <c r="M70" s="324" t="s">
        <v>59</v>
      </c>
      <c r="N70" s="325">
        <f>N66+N67</f>
        <v>5.0221</v>
      </c>
      <c r="O70" s="323">
        <f>O66+O67</f>
        <v>5.8957999999999995</v>
      </c>
      <c r="P70" s="324" t="s">
        <v>59</v>
      </c>
      <c r="Q70" s="325">
        <f>Q66+Q67</f>
        <v>5.0381</v>
      </c>
      <c r="R70" s="323">
        <f>R66+R67</f>
        <v>5.5900999999999996</v>
      </c>
      <c r="S70" s="324" t="s">
        <v>59</v>
      </c>
      <c r="T70" s="325">
        <f>T66+T67</f>
        <v>4.7389000000000001</v>
      </c>
    </row>
    <row r="71" spans="1:20" ht="14.25" customHeight="1" thickBot="1">
      <c r="A71" s="11"/>
      <c r="B71" s="126" t="s">
        <v>65</v>
      </c>
      <c r="C71" s="127"/>
      <c r="D71" s="128"/>
      <c r="E71" s="326" t="str">
        <f>[4]РОЗОВАЯ1!E71</f>
        <v>Валова А.Б.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ht="15">
      <c r="B74" t="s">
        <v>68</v>
      </c>
      <c r="P74" t="s">
        <v>69</v>
      </c>
      <c r="R74" s="427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44"/>
  <sheetViews>
    <sheetView zoomScaleNormal="100" workbookViewId="0">
      <selection activeCell="N28" sqref="N28"/>
    </sheetView>
  </sheetViews>
  <sheetFormatPr defaultRowHeight="12.75"/>
  <cols>
    <col min="1" max="1" width="13.5703125" customWidth="1"/>
    <col min="2" max="2" width="30.85546875" customWidth="1"/>
    <col min="3" max="14" width="7.7109375" customWidth="1"/>
  </cols>
  <sheetData>
    <row r="1" spans="1:17">
      <c r="A1" t="s">
        <v>137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1:17">
      <c r="A2" s="538"/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</row>
    <row r="3" spans="1:17">
      <c r="A3" s="538"/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</row>
    <row r="4" spans="1:17">
      <c r="A4" s="538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</row>
    <row r="5" spans="1:17" s="542" customFormat="1" ht="15.75">
      <c r="A5" s="539" t="s">
        <v>138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1"/>
      <c r="P5" s="541"/>
      <c r="Q5" s="541"/>
    </row>
    <row r="6" spans="1:17" s="542" customFormat="1" ht="15.75">
      <c r="A6" s="539" t="s">
        <v>139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</row>
    <row r="7" spans="1:17" s="544" customFormat="1">
      <c r="A7" s="543"/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38"/>
    </row>
    <row r="8" spans="1:17" s="544" customFormat="1" ht="15.75" customHeight="1">
      <c r="A8" s="545" t="s">
        <v>140</v>
      </c>
      <c r="B8" s="545" t="s">
        <v>141</v>
      </c>
      <c r="C8" s="546" t="s">
        <v>142</v>
      </c>
      <c r="D8" s="546"/>
      <c r="E8" s="546" t="s">
        <v>143</v>
      </c>
      <c r="F8" s="546"/>
      <c r="G8" s="546" t="s">
        <v>144</v>
      </c>
      <c r="H8" s="546"/>
      <c r="I8" s="546" t="s">
        <v>145</v>
      </c>
      <c r="J8" s="546"/>
      <c r="K8" s="546" t="s">
        <v>146</v>
      </c>
      <c r="L8" s="546"/>
      <c r="M8" s="546"/>
      <c r="N8" s="546"/>
      <c r="O8" s="538"/>
    </row>
    <row r="9" spans="1:17" s="544" customFormat="1" ht="12.75" customHeight="1">
      <c r="A9" s="547"/>
      <c r="B9" s="547"/>
      <c r="C9" s="548" t="s">
        <v>147</v>
      </c>
      <c r="D9" s="548" t="s">
        <v>38</v>
      </c>
      <c r="E9" s="548" t="s">
        <v>147</v>
      </c>
      <c r="F9" s="548" t="s">
        <v>38</v>
      </c>
      <c r="G9" s="548" t="s">
        <v>147</v>
      </c>
      <c r="H9" s="548" t="s">
        <v>38</v>
      </c>
      <c r="I9" s="548" t="s">
        <v>147</v>
      </c>
      <c r="J9" s="548" t="s">
        <v>38</v>
      </c>
      <c r="K9" s="548" t="s">
        <v>4</v>
      </c>
      <c r="L9" s="548" t="s">
        <v>5</v>
      </c>
      <c r="M9" s="548" t="s">
        <v>6</v>
      </c>
      <c r="N9" s="548" t="s">
        <v>7</v>
      </c>
      <c r="O9" s="538"/>
    </row>
    <row r="10" spans="1:17" ht="27" customHeight="1">
      <c r="A10" s="549" t="s">
        <v>148</v>
      </c>
      <c r="B10" s="550" t="s">
        <v>149</v>
      </c>
      <c r="C10" s="548" t="s">
        <v>150</v>
      </c>
      <c r="D10" s="548" t="s">
        <v>150</v>
      </c>
      <c r="E10" s="548" t="s">
        <v>150</v>
      </c>
      <c r="F10" s="548" t="s">
        <v>150</v>
      </c>
      <c r="G10" s="551">
        <v>49.1</v>
      </c>
      <c r="H10" s="551">
        <v>15</v>
      </c>
      <c r="I10" s="548" t="s">
        <v>150</v>
      </c>
      <c r="J10" s="548" t="s">
        <v>150</v>
      </c>
      <c r="K10" s="552">
        <v>0</v>
      </c>
      <c r="L10" s="552">
        <v>0</v>
      </c>
      <c r="M10" s="552">
        <v>0</v>
      </c>
      <c r="N10" s="552">
        <v>0</v>
      </c>
      <c r="O10" s="538"/>
    </row>
    <row r="11" spans="1:17" ht="25.5">
      <c r="A11" s="553" t="s">
        <v>151</v>
      </c>
      <c r="B11" s="550" t="s">
        <v>152</v>
      </c>
      <c r="C11" s="548" t="s">
        <v>150</v>
      </c>
      <c r="D11" s="548" t="s">
        <v>150</v>
      </c>
      <c r="E11" s="548" t="s">
        <v>150</v>
      </c>
      <c r="F11" s="548" t="s">
        <v>150</v>
      </c>
      <c r="G11" s="551">
        <v>49.1</v>
      </c>
      <c r="H11" s="551">
        <v>15</v>
      </c>
      <c r="I11" s="548" t="s">
        <v>150</v>
      </c>
      <c r="J11" s="548" t="s">
        <v>150</v>
      </c>
      <c r="K11" s="552">
        <v>0</v>
      </c>
      <c r="L11" s="552">
        <v>0</v>
      </c>
      <c r="M11" s="552">
        <v>0</v>
      </c>
      <c r="N11" s="552">
        <v>0</v>
      </c>
      <c r="O11" s="538"/>
    </row>
    <row r="12" spans="1:17">
      <c r="A12" s="553"/>
      <c r="B12" s="554" t="s">
        <v>153</v>
      </c>
      <c r="C12" s="548" t="s">
        <v>150</v>
      </c>
      <c r="D12" s="548" t="s">
        <v>150</v>
      </c>
      <c r="E12" s="548" t="s">
        <v>150</v>
      </c>
      <c r="F12" s="548" t="s">
        <v>150</v>
      </c>
      <c r="G12" s="551">
        <v>49.1</v>
      </c>
      <c r="H12" s="551">
        <v>15</v>
      </c>
      <c r="I12" s="548" t="s">
        <v>150</v>
      </c>
      <c r="J12" s="548" t="s">
        <v>150</v>
      </c>
      <c r="K12" s="552">
        <f>0*1.73*0.944*6500/1000000</f>
        <v>0</v>
      </c>
      <c r="L12" s="552">
        <f>0*1.73*0.944*6500/1000000</f>
        <v>0</v>
      </c>
      <c r="M12" s="552">
        <f>0*1.73*0.944*6500/1000000</f>
        <v>0</v>
      </c>
      <c r="N12" s="552">
        <f>0*1.73*0.944*6500/1000000</f>
        <v>0</v>
      </c>
      <c r="O12" s="538"/>
    </row>
    <row r="13" spans="1:17">
      <c r="A13" s="553"/>
      <c r="B13" s="554" t="s">
        <v>154</v>
      </c>
      <c r="C13" s="548" t="s">
        <v>150</v>
      </c>
      <c r="D13" s="548" t="s">
        <v>150</v>
      </c>
      <c r="E13" s="548" t="s">
        <v>150</v>
      </c>
      <c r="F13" s="548" t="s">
        <v>150</v>
      </c>
      <c r="G13" s="551">
        <v>49.1</v>
      </c>
      <c r="H13" s="551">
        <v>15</v>
      </c>
      <c r="I13" s="548" t="s">
        <v>150</v>
      </c>
      <c r="J13" s="548" t="s">
        <v>150</v>
      </c>
      <c r="K13" s="552">
        <v>0</v>
      </c>
      <c r="L13" s="552">
        <v>0</v>
      </c>
      <c r="M13" s="552">
        <v>0</v>
      </c>
      <c r="N13" s="552">
        <v>0</v>
      </c>
      <c r="O13" s="538"/>
    </row>
    <row r="14" spans="1:17">
      <c r="A14" s="553"/>
      <c r="B14" s="554" t="s">
        <v>96</v>
      </c>
      <c r="C14" s="548" t="s">
        <v>150</v>
      </c>
      <c r="D14" s="548" t="s">
        <v>150</v>
      </c>
      <c r="E14" s="548" t="s">
        <v>150</v>
      </c>
      <c r="F14" s="548" t="s">
        <v>150</v>
      </c>
      <c r="G14" s="551">
        <v>49.1</v>
      </c>
      <c r="H14" s="551">
        <v>15</v>
      </c>
      <c r="I14" s="548" t="s">
        <v>150</v>
      </c>
      <c r="J14" s="548" t="s">
        <v>150</v>
      </c>
      <c r="K14" s="552">
        <v>0.114</v>
      </c>
      <c r="L14" s="552">
        <v>0.111</v>
      </c>
      <c r="M14" s="552">
        <v>0.114</v>
      </c>
      <c r="N14" s="552">
        <v>0.113</v>
      </c>
      <c r="O14" s="538"/>
    </row>
    <row r="15" spans="1:17" s="543" customFormat="1">
      <c r="A15" s="553"/>
      <c r="B15" s="554" t="s">
        <v>155</v>
      </c>
      <c r="C15" s="548" t="s">
        <v>150</v>
      </c>
      <c r="D15" s="548" t="s">
        <v>150</v>
      </c>
      <c r="E15" s="548" t="s">
        <v>150</v>
      </c>
      <c r="F15" s="548" t="s">
        <v>150</v>
      </c>
      <c r="G15" s="551">
        <v>49.1</v>
      </c>
      <c r="H15" s="551">
        <v>15</v>
      </c>
      <c r="I15" s="548" t="s">
        <v>150</v>
      </c>
      <c r="J15" s="548" t="s">
        <v>150</v>
      </c>
      <c r="K15" s="552">
        <v>0.10199999999999999</v>
      </c>
      <c r="L15" s="552">
        <v>9.9000000000000005E-2</v>
      </c>
      <c r="M15" s="552">
        <v>0.10199999999999999</v>
      </c>
      <c r="N15" s="552">
        <v>0.10100000000000001</v>
      </c>
    </row>
    <row r="16" spans="1:17" s="543" customFormat="1">
      <c r="A16" s="553"/>
      <c r="B16" s="555" t="s">
        <v>156</v>
      </c>
      <c r="C16" s="548" t="s">
        <v>150</v>
      </c>
      <c r="D16" s="548" t="s">
        <v>150</v>
      </c>
      <c r="E16" s="548" t="s">
        <v>150</v>
      </c>
      <c r="F16" s="548" t="s">
        <v>150</v>
      </c>
      <c r="G16" s="551">
        <v>49.1</v>
      </c>
      <c r="H16" s="551">
        <v>15</v>
      </c>
      <c r="I16" s="548" t="s">
        <v>150</v>
      </c>
      <c r="J16" s="548" t="s">
        <v>150</v>
      </c>
      <c r="K16" s="552">
        <v>2E-3</v>
      </c>
      <c r="L16" s="552">
        <v>2E-3</v>
      </c>
      <c r="M16" s="552">
        <v>2E-3</v>
      </c>
      <c r="N16" s="552">
        <v>2E-3</v>
      </c>
    </row>
    <row r="17" spans="1:15" s="543" customFormat="1">
      <c r="A17" s="553"/>
      <c r="B17" s="555" t="s">
        <v>157</v>
      </c>
      <c r="C17" s="548" t="s">
        <v>150</v>
      </c>
      <c r="D17" s="548" t="s">
        <v>150</v>
      </c>
      <c r="E17" s="548" t="s">
        <v>150</v>
      </c>
      <c r="F17" s="548" t="s">
        <v>150</v>
      </c>
      <c r="G17" s="551">
        <v>49.1</v>
      </c>
      <c r="H17" s="551">
        <v>15</v>
      </c>
      <c r="I17" s="548" t="s">
        <v>150</v>
      </c>
      <c r="J17" s="548" t="s">
        <v>150</v>
      </c>
      <c r="K17" s="552">
        <v>2E-3</v>
      </c>
      <c r="L17" s="552">
        <v>2E-3</v>
      </c>
      <c r="M17" s="552">
        <v>2E-3</v>
      </c>
      <c r="N17" s="552">
        <v>2E-3</v>
      </c>
    </row>
    <row r="18" spans="1:15" s="543" customFormat="1">
      <c r="A18" s="553"/>
      <c r="B18" s="555" t="s">
        <v>158</v>
      </c>
      <c r="C18" s="548" t="s">
        <v>150</v>
      </c>
      <c r="D18" s="548" t="s">
        <v>150</v>
      </c>
      <c r="E18" s="548" t="s">
        <v>150</v>
      </c>
      <c r="F18" s="548" t="s">
        <v>150</v>
      </c>
      <c r="G18" s="551">
        <v>49.1</v>
      </c>
      <c r="H18" s="551">
        <v>15</v>
      </c>
      <c r="I18" s="548" t="s">
        <v>150</v>
      </c>
      <c r="J18" s="548" t="s">
        <v>150</v>
      </c>
      <c r="K18" s="552">
        <v>0.46400000000000002</v>
      </c>
      <c r="L18" s="552">
        <v>0.44600000000000001</v>
      </c>
      <c r="M18" s="552">
        <v>0.54500000000000004</v>
      </c>
      <c r="N18" s="552">
        <v>0.38</v>
      </c>
    </row>
    <row r="19" spans="1:15" s="543" customFormat="1">
      <c r="A19" s="553"/>
      <c r="B19" s="555" t="s">
        <v>159</v>
      </c>
      <c r="C19" s="548" t="s">
        <v>150</v>
      </c>
      <c r="D19" s="548" t="s">
        <v>150</v>
      </c>
      <c r="E19" s="548" t="s">
        <v>150</v>
      </c>
      <c r="F19" s="548" t="s">
        <v>150</v>
      </c>
      <c r="G19" s="551">
        <v>49.1</v>
      </c>
      <c r="H19" s="551">
        <v>15</v>
      </c>
      <c r="I19" s="548" t="s">
        <v>150</v>
      </c>
      <c r="J19" s="548" t="s">
        <v>150</v>
      </c>
      <c r="K19" s="552">
        <v>6.3E-2</v>
      </c>
      <c r="L19" s="552">
        <v>6.4000000000000001E-2</v>
      </c>
      <c r="M19" s="552">
        <v>6.3E-2</v>
      </c>
      <c r="N19" s="552">
        <v>6.3E-2</v>
      </c>
    </row>
    <row r="20" spans="1:15">
      <c r="A20" s="556"/>
      <c r="B20" s="557"/>
      <c r="C20" s="548"/>
      <c r="D20" s="548"/>
      <c r="E20" s="551"/>
      <c r="F20" s="551"/>
      <c r="G20" s="551"/>
      <c r="H20" s="551"/>
      <c r="I20" s="548"/>
      <c r="J20" s="548"/>
      <c r="K20" s="551"/>
      <c r="L20" s="551"/>
      <c r="M20" s="551"/>
      <c r="N20" s="551"/>
      <c r="O20" s="538"/>
    </row>
    <row r="21" spans="1:15">
      <c r="A21" s="551"/>
      <c r="B21" s="558" t="s">
        <v>29</v>
      </c>
      <c r="C21" s="548"/>
      <c r="D21" s="548"/>
      <c r="E21" s="559"/>
      <c r="F21" s="559"/>
      <c r="G21" s="559"/>
      <c r="H21" s="559"/>
      <c r="I21" s="548"/>
      <c r="J21" s="548"/>
      <c r="K21" s="560">
        <f>K10+K11+K12+K13+K14+K15+K16+K17+K18+K19</f>
        <v>0.74700000000000011</v>
      </c>
      <c r="L21" s="560">
        <f>L10+L11+L12+L13+L14+L15+L16+L17+L18+L19</f>
        <v>0.72399999999999998</v>
      </c>
      <c r="M21" s="560">
        <f>M10+M11+M12+M13+M14+M15+M16+M17+M18+M19</f>
        <v>0.82800000000000007</v>
      </c>
      <c r="N21" s="560">
        <f>N10+N11+N12+N13+N14+N15+N16+N17+N18+N19</f>
        <v>0.66100000000000003</v>
      </c>
      <c r="O21" s="538"/>
    </row>
    <row r="22" spans="1:15">
      <c r="A22" s="549"/>
      <c r="B22" s="558"/>
      <c r="C22" s="548"/>
      <c r="D22" s="548"/>
      <c r="E22" s="559"/>
      <c r="F22" s="559"/>
      <c r="G22" s="559"/>
      <c r="H22" s="559"/>
      <c r="I22" s="548"/>
      <c r="J22" s="548"/>
      <c r="K22" s="560"/>
      <c r="L22" s="560"/>
      <c r="M22" s="560"/>
      <c r="N22" s="560"/>
      <c r="O22" s="538"/>
    </row>
    <row r="23" spans="1:15" s="543" customFormat="1">
      <c r="A23" s="549" t="s">
        <v>160</v>
      </c>
      <c r="B23" s="554" t="s">
        <v>128</v>
      </c>
      <c r="C23" s="548" t="s">
        <v>150</v>
      </c>
      <c r="D23" s="548" t="s">
        <v>150</v>
      </c>
      <c r="E23" s="551">
        <v>46.6</v>
      </c>
      <c r="F23" s="551">
        <v>0.3</v>
      </c>
      <c r="G23" s="551">
        <v>48.7</v>
      </c>
      <c r="H23" s="551">
        <v>65</v>
      </c>
      <c r="I23" s="548" t="s">
        <v>150</v>
      </c>
      <c r="J23" s="548" t="s">
        <v>150</v>
      </c>
      <c r="K23" s="552">
        <v>1.145</v>
      </c>
      <c r="L23" s="552">
        <v>1.153</v>
      </c>
      <c r="M23" s="552">
        <v>1.1080000000000001</v>
      </c>
      <c r="N23" s="552">
        <v>1.0409999999999999</v>
      </c>
    </row>
    <row r="24" spans="1:15" s="543" customFormat="1">
      <c r="A24" s="553" t="s">
        <v>161</v>
      </c>
      <c r="B24" s="554" t="s">
        <v>162</v>
      </c>
      <c r="C24" s="548" t="s">
        <v>150</v>
      </c>
      <c r="D24" s="548" t="s">
        <v>150</v>
      </c>
      <c r="E24" s="551">
        <v>46.6</v>
      </c>
      <c r="F24" s="551">
        <v>0.3</v>
      </c>
      <c r="G24" s="551">
        <v>48.7</v>
      </c>
      <c r="H24" s="551">
        <v>65</v>
      </c>
      <c r="I24" s="548" t="s">
        <v>150</v>
      </c>
      <c r="J24" s="548" t="s">
        <v>150</v>
      </c>
      <c r="K24" s="552">
        <v>2.3679999999999999</v>
      </c>
      <c r="L24" s="552">
        <v>2.371</v>
      </c>
      <c r="M24" s="552">
        <v>2.319</v>
      </c>
      <c r="N24" s="552">
        <v>2.2730000000000001</v>
      </c>
    </row>
    <row r="25" spans="1:15" s="543" customFormat="1">
      <c r="A25" s="553"/>
      <c r="B25" s="554" t="s">
        <v>163</v>
      </c>
      <c r="C25" s="548" t="s">
        <v>150</v>
      </c>
      <c r="D25" s="548" t="s">
        <v>150</v>
      </c>
      <c r="E25" s="551">
        <v>46.6</v>
      </c>
      <c r="F25" s="551">
        <v>0.3</v>
      </c>
      <c r="G25" s="551">
        <v>48.7</v>
      </c>
      <c r="H25" s="551">
        <v>65</v>
      </c>
      <c r="I25" s="548" t="s">
        <v>150</v>
      </c>
      <c r="J25" s="548" t="s">
        <v>150</v>
      </c>
      <c r="K25" s="552">
        <v>0.111</v>
      </c>
      <c r="L25" s="552">
        <v>0.112</v>
      </c>
      <c r="M25" s="552">
        <v>0.111</v>
      </c>
      <c r="N25" s="552">
        <v>0.112</v>
      </c>
    </row>
    <row r="26" spans="1:15" s="543" customFormat="1">
      <c r="A26" s="553"/>
      <c r="B26" s="555" t="s">
        <v>164</v>
      </c>
      <c r="C26" s="548" t="s">
        <v>150</v>
      </c>
      <c r="D26" s="548" t="s">
        <v>150</v>
      </c>
      <c r="E26" s="551">
        <v>46.6</v>
      </c>
      <c r="F26" s="551">
        <v>0.3</v>
      </c>
      <c r="G26" s="551">
        <v>48.7</v>
      </c>
      <c r="H26" s="551">
        <v>65</v>
      </c>
      <c r="I26" s="548" t="s">
        <v>150</v>
      </c>
      <c r="J26" s="548" t="s">
        <v>150</v>
      </c>
      <c r="K26" s="552">
        <v>0.09</v>
      </c>
      <c r="L26" s="552">
        <v>0.14099999999999999</v>
      </c>
      <c r="M26" s="552">
        <v>0.17100000000000001</v>
      </c>
      <c r="N26" s="552">
        <v>0.111</v>
      </c>
    </row>
    <row r="27" spans="1:15" s="543" customFormat="1">
      <c r="A27" s="553"/>
      <c r="B27" s="554" t="s">
        <v>121</v>
      </c>
      <c r="C27" s="548" t="s">
        <v>150</v>
      </c>
      <c r="D27" s="548" t="s">
        <v>150</v>
      </c>
      <c r="E27" s="551">
        <v>46.6</v>
      </c>
      <c r="F27" s="551">
        <v>0.3</v>
      </c>
      <c r="G27" s="551">
        <v>48.7</v>
      </c>
      <c r="H27" s="551">
        <v>65</v>
      </c>
      <c r="I27" s="548" t="s">
        <v>150</v>
      </c>
      <c r="J27" s="548" t="s">
        <v>150</v>
      </c>
      <c r="K27" s="552">
        <v>2.9000000000000001E-2</v>
      </c>
      <c r="L27" s="552">
        <v>2.9000000000000001E-2</v>
      </c>
      <c r="M27" s="552">
        <v>2.9000000000000001E-2</v>
      </c>
      <c r="N27" s="552">
        <v>1.2999999999999999E-2</v>
      </c>
    </row>
    <row r="28" spans="1:15" s="543" customFormat="1">
      <c r="A28" s="553"/>
      <c r="B28" s="554" t="s">
        <v>129</v>
      </c>
      <c r="C28" s="548" t="s">
        <v>150</v>
      </c>
      <c r="D28" s="548" t="s">
        <v>150</v>
      </c>
      <c r="E28" s="551">
        <v>46.6</v>
      </c>
      <c r="F28" s="551">
        <v>0.3</v>
      </c>
      <c r="G28" s="551">
        <v>48.7</v>
      </c>
      <c r="H28" s="551">
        <v>65</v>
      </c>
      <c r="I28" s="548" t="s">
        <v>150</v>
      </c>
      <c r="J28" s="548" t="s">
        <v>150</v>
      </c>
      <c r="K28" s="552">
        <v>0.28699999999999998</v>
      </c>
      <c r="L28" s="552">
        <v>0.28699999999999998</v>
      </c>
      <c r="M28" s="552">
        <v>0.28699999999999998</v>
      </c>
      <c r="N28" s="552">
        <v>0.28799999999999998</v>
      </c>
    </row>
    <row r="29" spans="1:15">
      <c r="A29" s="556"/>
      <c r="B29" s="557"/>
      <c r="C29" s="551"/>
      <c r="D29" s="551"/>
      <c r="E29" s="551"/>
      <c r="F29" s="551"/>
      <c r="G29" s="551"/>
      <c r="H29" s="551"/>
      <c r="I29" s="551"/>
      <c r="J29" s="551"/>
      <c r="K29" s="552"/>
      <c r="L29" s="552"/>
      <c r="M29" s="552"/>
      <c r="N29" s="552"/>
      <c r="O29" s="538"/>
    </row>
    <row r="30" spans="1:15">
      <c r="A30" s="556"/>
      <c r="B30" s="561" t="s">
        <v>29</v>
      </c>
      <c r="C30" s="559"/>
      <c r="D30" s="559"/>
      <c r="E30" s="559"/>
      <c r="F30" s="559"/>
      <c r="G30" s="559"/>
      <c r="H30" s="559"/>
      <c r="I30" s="559"/>
      <c r="J30" s="559"/>
      <c r="K30" s="560">
        <f>K23+K24+K25+K26+K27+K28</f>
        <v>4.03</v>
      </c>
      <c r="L30" s="560">
        <f>L23+L24+L25+L26+L27+L28</f>
        <v>4.093</v>
      </c>
      <c r="M30" s="560">
        <f>M23+M24+M25+M26+M27+M28</f>
        <v>4.0250000000000004</v>
      </c>
      <c r="N30" s="560">
        <f>N23+N24+N25+N26+N27+N28</f>
        <v>3.8380000000000001</v>
      </c>
      <c r="O30" s="538"/>
    </row>
    <row r="31" spans="1:15">
      <c r="A31" s="543"/>
      <c r="B31" s="543"/>
      <c r="C31" s="543"/>
      <c r="D31" s="543"/>
      <c r="E31" s="543"/>
      <c r="F31" s="543"/>
      <c r="G31" s="543"/>
      <c r="H31" s="543"/>
      <c r="I31" s="543"/>
      <c r="J31" s="543"/>
      <c r="K31" s="562"/>
      <c r="L31" s="562"/>
      <c r="M31" s="562"/>
      <c r="N31" s="562"/>
      <c r="O31" s="538"/>
    </row>
    <row r="32" spans="1:15">
      <c r="A32" s="543"/>
      <c r="B32" s="543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38"/>
    </row>
    <row r="33" spans="1:15">
      <c r="A33" s="543"/>
      <c r="B33" s="543"/>
      <c r="C33" s="543"/>
      <c r="D33" s="543"/>
      <c r="E33" s="543"/>
      <c r="F33" s="543"/>
      <c r="G33" s="543"/>
      <c r="H33" s="543"/>
      <c r="I33" s="543"/>
      <c r="J33" s="543"/>
      <c r="K33" s="543"/>
      <c r="L33" s="563"/>
      <c r="M33" s="543"/>
      <c r="N33" s="543"/>
      <c r="O33" s="538"/>
    </row>
    <row r="34" spans="1:15">
      <c r="A34" s="543"/>
      <c r="B34" s="543"/>
      <c r="C34" s="543"/>
      <c r="D34" s="543"/>
      <c r="E34" s="543"/>
      <c r="F34" s="543"/>
      <c r="G34" s="543"/>
      <c r="H34" s="564"/>
      <c r="I34" s="543"/>
      <c r="J34" s="543"/>
      <c r="K34" s="543"/>
      <c r="L34" s="543"/>
      <c r="M34" s="543"/>
      <c r="N34" s="543"/>
      <c r="O34" s="538"/>
    </row>
    <row r="35" spans="1:15">
      <c r="A35" s="543"/>
      <c r="B35" s="543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38"/>
    </row>
    <row r="36" spans="1:15">
      <c r="A36" s="543"/>
      <c r="B36" s="543"/>
      <c r="C36" s="543"/>
      <c r="D36" s="543"/>
      <c r="E36" s="543"/>
      <c r="F36" s="564"/>
      <c r="G36" s="543"/>
      <c r="H36" s="543"/>
      <c r="I36" s="543"/>
      <c r="J36" s="543"/>
      <c r="K36" s="543"/>
      <c r="L36" s="543"/>
      <c r="M36" s="543"/>
      <c r="N36" s="543"/>
      <c r="O36" s="538"/>
    </row>
    <row r="37" spans="1:15">
      <c r="A37" t="s">
        <v>68</v>
      </c>
      <c r="B37" s="543"/>
      <c r="C37" s="543"/>
      <c r="D37" s="543"/>
      <c r="E37" s="543"/>
      <c r="F37" t="s">
        <v>69</v>
      </c>
      <c r="G37" s="543"/>
      <c r="H37" s="543"/>
      <c r="I37" s="543"/>
      <c r="J37" s="543"/>
      <c r="K37" s="543"/>
      <c r="L37" s="543"/>
      <c r="M37" s="543"/>
      <c r="N37" s="543"/>
      <c r="O37" s="538"/>
    </row>
    <row r="38" spans="1:15">
      <c r="A38" s="543"/>
      <c r="B38" s="543"/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38"/>
    </row>
    <row r="39" spans="1:15">
      <c r="A39" s="543"/>
      <c r="B39" s="543"/>
      <c r="C39" s="543"/>
      <c r="D39" s="543"/>
      <c r="E39" s="543"/>
      <c r="F39" s="543"/>
      <c r="G39" s="543"/>
      <c r="H39" s="543"/>
      <c r="I39" s="543"/>
      <c r="J39" s="543"/>
      <c r="K39" s="543"/>
      <c r="L39" s="543"/>
      <c r="M39" s="543"/>
      <c r="N39" s="543"/>
      <c r="O39" s="538"/>
    </row>
    <row r="40" spans="1:15">
      <c r="A40" s="565"/>
      <c r="B40" s="566"/>
      <c r="C40" s="543"/>
      <c r="D40" s="543"/>
      <c r="E40" s="543"/>
      <c r="F40" s="543"/>
      <c r="G40" s="543"/>
      <c r="H40" s="543"/>
      <c r="I40" s="543"/>
      <c r="J40" s="543"/>
      <c r="K40" s="543"/>
      <c r="L40" s="543"/>
      <c r="M40" s="543"/>
      <c r="N40" s="543"/>
      <c r="O40" s="538"/>
    </row>
    <row r="41" spans="1:15">
      <c r="A41" s="538"/>
      <c r="B41" s="538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</row>
    <row r="42" spans="1:15">
      <c r="A42" s="538"/>
      <c r="B42" s="538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</row>
    <row r="43" spans="1:15">
      <c r="A43" s="538"/>
      <c r="B43" s="538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</row>
    <row r="44" spans="1:15">
      <c r="A44" s="538"/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sqref="A1:T2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70</v>
      </c>
      <c r="J3" s="9"/>
      <c r="K3" s="10"/>
      <c r="L3" s="8" t="s">
        <v>71</v>
      </c>
      <c r="M3" s="9"/>
      <c r="N3" s="10"/>
      <c r="O3" s="8" t="s">
        <v>72</v>
      </c>
      <c r="P3" s="9"/>
      <c r="Q3" s="10"/>
      <c r="R3" s="8" t="s">
        <v>73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0"/>
      <c r="J8" s="61">
        <v>1.31</v>
      </c>
      <c r="K8" s="62">
        <v>0.19</v>
      </c>
      <c r="L8" s="63"/>
      <c r="M8" s="64">
        <v>1.3120000000000001</v>
      </c>
      <c r="N8" s="62">
        <v>0.191</v>
      </c>
      <c r="O8" s="65"/>
      <c r="P8" s="61">
        <v>1.3120000000000001</v>
      </c>
      <c r="Q8" s="62">
        <v>0.191</v>
      </c>
      <c r="R8" s="65"/>
      <c r="S8" s="66">
        <v>1.3140000000000001</v>
      </c>
      <c r="T8" s="62">
        <v>0.192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4"/>
      <c r="J9" s="75"/>
      <c r="K9" s="76"/>
      <c r="L9" s="77"/>
      <c r="M9" s="75"/>
      <c r="N9" s="78"/>
      <c r="O9" s="74"/>
      <c r="P9" s="75"/>
      <c r="Q9" s="76"/>
      <c r="R9" s="74"/>
      <c r="S9" s="78"/>
      <c r="T9" s="75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27</v>
      </c>
      <c r="D10" s="81"/>
      <c r="E10" s="82"/>
      <c r="F10" s="83"/>
      <c r="G10" s="84" t="s">
        <v>21</v>
      </c>
      <c r="H10" s="33">
        <f>[1]АРЭС!$E$7</f>
        <v>4.0000000000000001E-3</v>
      </c>
      <c r="I10" s="85"/>
      <c r="J10" s="86"/>
      <c r="K10" s="87"/>
      <c r="L10" s="88"/>
      <c r="M10" s="86"/>
      <c r="N10" s="89"/>
      <c r="O10" s="85"/>
      <c r="P10" s="86"/>
      <c r="Q10" s="87"/>
      <c r="R10" s="85"/>
      <c r="S10" s="89"/>
      <c r="T10" s="86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90"/>
      <c r="J11" s="332"/>
      <c r="K11" s="192"/>
      <c r="L11" s="333"/>
      <c r="M11" s="332"/>
      <c r="N11" s="334"/>
      <c r="O11" s="90"/>
      <c r="P11" s="332"/>
      <c r="Q11" s="192"/>
      <c r="R11" s="90"/>
      <c r="S11" s="334"/>
      <c r="T11" s="332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60"/>
      <c r="J12" s="64">
        <v>0</v>
      </c>
      <c r="K12" s="62">
        <v>0</v>
      </c>
      <c r="L12" s="63"/>
      <c r="M12" s="64">
        <v>0</v>
      </c>
      <c r="N12" s="62">
        <v>0</v>
      </c>
      <c r="O12" s="65"/>
      <c r="P12" s="64">
        <v>0</v>
      </c>
      <c r="Q12" s="62">
        <v>0</v>
      </c>
      <c r="R12" s="65"/>
      <c r="S12" s="66">
        <v>0</v>
      </c>
      <c r="T12" s="62">
        <v>0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4"/>
      <c r="J13" s="75"/>
      <c r="K13" s="76"/>
      <c r="L13" s="77"/>
      <c r="M13" s="75"/>
      <c r="N13" s="78"/>
      <c r="O13" s="74"/>
      <c r="P13" s="75"/>
      <c r="Q13" s="76"/>
      <c r="R13" s="74"/>
      <c r="S13" s="78"/>
      <c r="T13" s="75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103"/>
      <c r="J14" s="104"/>
      <c r="K14" s="105"/>
      <c r="L14" s="106"/>
      <c r="M14" s="104"/>
      <c r="N14" s="107"/>
      <c r="O14" s="103"/>
      <c r="P14" s="104"/>
      <c r="Q14" s="105"/>
      <c r="R14" s="103"/>
      <c r="S14" s="108"/>
      <c r="T14" s="104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113"/>
      <c r="J15" s="114"/>
      <c r="K15" s="115"/>
      <c r="L15" s="116"/>
      <c r="M15" s="114"/>
      <c r="N15" s="117"/>
      <c r="O15" s="113"/>
      <c r="P15" s="114"/>
      <c r="Q15" s="118"/>
      <c r="R15" s="113"/>
      <c r="S15" s="117"/>
      <c r="T15" s="114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121"/>
      <c r="J16" s="122"/>
      <c r="K16" s="123"/>
      <c r="L16" s="124"/>
      <c r="M16" s="122"/>
      <c r="N16" s="125"/>
      <c r="O16" s="121"/>
      <c r="P16" s="122"/>
      <c r="Q16" s="123"/>
      <c r="R16" s="121"/>
      <c r="S16" s="125"/>
      <c r="T16" s="122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129"/>
      <c r="J17" s="130"/>
      <c r="K17" s="131"/>
      <c r="L17" s="132"/>
      <c r="M17" s="130"/>
      <c r="N17" s="133"/>
      <c r="O17" s="129"/>
      <c r="P17" s="130"/>
      <c r="Q17" s="131"/>
      <c r="R17" s="129"/>
      <c r="S17" s="133"/>
      <c r="T17" s="130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103"/>
      <c r="J18" s="104"/>
      <c r="K18" s="105"/>
      <c r="L18" s="106"/>
      <c r="M18" s="104"/>
      <c r="N18" s="108"/>
      <c r="O18" s="103"/>
      <c r="P18" s="104"/>
      <c r="Q18" s="105"/>
      <c r="R18" s="103"/>
      <c r="S18" s="108"/>
      <c r="T18" s="104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113"/>
      <c r="J19" s="114"/>
      <c r="K19" s="115"/>
      <c r="L19" s="116"/>
      <c r="M19" s="114"/>
      <c r="N19" s="117"/>
      <c r="O19" s="113"/>
      <c r="P19" s="114"/>
      <c r="Q19" s="115"/>
      <c r="R19" s="113"/>
      <c r="S19" s="117"/>
      <c r="T19" s="114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121"/>
      <c r="J20" s="122"/>
      <c r="K20" s="123"/>
      <c r="L20" s="124"/>
      <c r="M20" s="122"/>
      <c r="N20" s="125"/>
      <c r="O20" s="121"/>
      <c r="P20" s="122"/>
      <c r="Q20" s="123"/>
      <c r="R20" s="121"/>
      <c r="S20" s="125"/>
      <c r="T20" s="122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129"/>
      <c r="J21" s="130"/>
      <c r="K21" s="131"/>
      <c r="L21" s="132"/>
      <c r="M21" s="130"/>
      <c r="N21" s="133"/>
      <c r="O21" s="129"/>
      <c r="P21" s="130"/>
      <c r="Q21" s="131"/>
      <c r="R21" s="129"/>
      <c r="S21" s="133"/>
      <c r="T21" s="130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103"/>
      <c r="J22" s="104"/>
      <c r="K22" s="105"/>
      <c r="L22" s="106"/>
      <c r="M22" s="104"/>
      <c r="N22" s="108"/>
      <c r="O22" s="103"/>
      <c r="P22" s="104"/>
      <c r="Q22" s="105"/>
      <c r="R22" s="103"/>
      <c r="S22" s="108"/>
      <c r="T22" s="104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35"/>
      <c r="J23" s="336"/>
      <c r="K23" s="337"/>
      <c r="L23" s="338"/>
      <c r="M23" s="336"/>
      <c r="N23" s="339"/>
      <c r="O23" s="335"/>
      <c r="P23" s="336"/>
      <c r="Q23" s="337"/>
      <c r="R23" s="335"/>
      <c r="S23" s="339"/>
      <c r="T23" s="336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61"/>
      <c r="J24" s="162">
        <f>J8+J12</f>
        <v>1.31</v>
      </c>
      <c r="K24" s="162">
        <f>K8+K12</f>
        <v>0.19</v>
      </c>
      <c r="L24" s="163"/>
      <c r="M24" s="164">
        <f>M8+M12</f>
        <v>1.3120000000000001</v>
      </c>
      <c r="N24" s="164">
        <f>N8+N12</f>
        <v>0.191</v>
      </c>
      <c r="O24" s="161"/>
      <c r="P24" s="164">
        <f>P8+P12</f>
        <v>1.3120000000000001</v>
      </c>
      <c r="Q24" s="164">
        <f>Q8+Q12</f>
        <v>0.191</v>
      </c>
      <c r="R24" s="161"/>
      <c r="S24" s="165">
        <f>S8+S12</f>
        <v>1.3140000000000001</v>
      </c>
      <c r="T24" s="164">
        <f>T8+T12</f>
        <v>0.192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340"/>
      <c r="J25" s="341"/>
      <c r="K25" s="342"/>
      <c r="L25" s="340"/>
      <c r="M25" s="341"/>
      <c r="N25" s="342"/>
      <c r="O25" s="340"/>
      <c r="P25" s="341"/>
      <c r="Q25" s="342"/>
      <c r="R25" s="340"/>
      <c r="S25" s="341"/>
      <c r="T25" s="342"/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343"/>
      <c r="J26" s="344"/>
      <c r="K26" s="345"/>
      <c r="L26" s="343"/>
      <c r="M26" s="344"/>
      <c r="N26" s="345"/>
      <c r="O26" s="343"/>
      <c r="P26" s="344"/>
      <c r="Q26" s="345"/>
      <c r="R26" s="343"/>
      <c r="S26" s="344"/>
      <c r="T26" s="345"/>
    </row>
    <row r="27" spans="1:20" ht="14.25" customHeight="1">
      <c r="A27" s="11"/>
      <c r="B27" s="11"/>
      <c r="C27" s="177" t="s">
        <v>39</v>
      </c>
      <c r="D27" s="178"/>
      <c r="E27" s="179"/>
      <c r="F27" s="180"/>
      <c r="G27" s="180"/>
      <c r="H27" s="181"/>
      <c r="I27" s="182">
        <v>25</v>
      </c>
      <c r="J27" s="183"/>
      <c r="K27" s="184"/>
      <c r="L27" s="185">
        <v>25</v>
      </c>
      <c r="M27" s="183"/>
      <c r="N27" s="186"/>
      <c r="O27" s="182">
        <v>25</v>
      </c>
      <c r="P27" s="183"/>
      <c r="Q27" s="184"/>
      <c r="R27" s="182">
        <v>25</v>
      </c>
      <c r="S27" s="346"/>
      <c r="T27" s="347"/>
    </row>
    <row r="28" spans="1:20" ht="14.25" customHeight="1">
      <c r="A28" s="11"/>
      <c r="B28" s="11"/>
      <c r="C28" s="187" t="s">
        <v>40</v>
      </c>
      <c r="D28" s="188"/>
      <c r="E28" s="189"/>
      <c r="F28" s="190"/>
      <c r="G28" s="190"/>
      <c r="H28" s="191"/>
      <c r="I28" s="90"/>
      <c r="J28" s="332"/>
      <c r="K28" s="192"/>
      <c r="L28" s="333"/>
      <c r="M28" s="332"/>
      <c r="N28" s="334"/>
      <c r="O28" s="90"/>
      <c r="P28" s="332"/>
      <c r="Q28" s="192"/>
      <c r="R28" s="90"/>
      <c r="S28" s="334"/>
      <c r="T28" s="192"/>
    </row>
    <row r="29" spans="1:20" ht="14.25" customHeight="1">
      <c r="A29" s="11"/>
      <c r="B29" s="11"/>
      <c r="C29" s="187" t="s">
        <v>41</v>
      </c>
      <c r="D29" s="188"/>
      <c r="E29" s="189"/>
      <c r="F29" s="190"/>
      <c r="G29" s="190"/>
      <c r="H29" s="191"/>
      <c r="I29" s="90"/>
      <c r="J29" s="91">
        <v>9.6000000000000002E-2</v>
      </c>
      <c r="K29" s="92"/>
      <c r="L29" s="93"/>
      <c r="M29" s="91">
        <v>0.108</v>
      </c>
      <c r="N29" s="94"/>
      <c r="O29" s="95"/>
      <c r="P29" s="91">
        <v>9.6000000000000002E-2</v>
      </c>
      <c r="Q29" s="92"/>
      <c r="R29" s="95"/>
      <c r="S29" s="91">
        <v>9.6000000000000002E-2</v>
      </c>
      <c r="T29" s="192"/>
    </row>
    <row r="30" spans="1:20" ht="14.25" customHeight="1">
      <c r="A30" s="11"/>
      <c r="B30" s="11"/>
      <c r="C30" s="187" t="s">
        <v>42</v>
      </c>
      <c r="D30" s="188"/>
      <c r="E30" s="189"/>
      <c r="F30" s="190"/>
      <c r="G30" s="190"/>
      <c r="H30" s="191"/>
      <c r="I30" s="90"/>
      <c r="J30" s="91">
        <v>3.4000000000000002E-2</v>
      </c>
      <c r="K30" s="92"/>
      <c r="L30" s="93"/>
      <c r="M30" s="91">
        <v>3.4000000000000002E-2</v>
      </c>
      <c r="N30" s="94"/>
      <c r="O30" s="95"/>
      <c r="P30" s="91">
        <v>3.4000000000000002E-2</v>
      </c>
      <c r="Q30" s="92"/>
      <c r="R30" s="95"/>
      <c r="S30" s="91">
        <v>3.4000000000000002E-2</v>
      </c>
      <c r="T30" s="192"/>
    </row>
    <row r="31" spans="1:20" ht="14.25" customHeight="1">
      <c r="A31" s="11"/>
      <c r="B31" s="11"/>
      <c r="C31" s="187" t="s">
        <v>43</v>
      </c>
      <c r="D31" s="188"/>
      <c r="E31" s="189"/>
      <c r="F31" s="190"/>
      <c r="G31" s="190"/>
      <c r="H31" s="191"/>
      <c r="I31" s="90"/>
      <c r="J31" s="91">
        <v>0.02</v>
      </c>
      <c r="K31" s="92"/>
      <c r="L31" s="93"/>
      <c r="M31" s="91">
        <v>1.7999999999999999E-2</v>
      </c>
      <c r="N31" s="94"/>
      <c r="O31" s="95"/>
      <c r="P31" s="91">
        <v>1.7999999999999999E-2</v>
      </c>
      <c r="Q31" s="92"/>
      <c r="R31" s="95"/>
      <c r="S31" s="94">
        <v>0.02</v>
      </c>
      <c r="T31" s="192"/>
    </row>
    <row r="32" spans="1:20" ht="14.25" customHeight="1">
      <c r="A32" s="11"/>
      <c r="B32" s="11"/>
      <c r="C32" s="187" t="s">
        <v>44</v>
      </c>
      <c r="D32" s="188"/>
      <c r="E32" s="189"/>
      <c r="F32" s="190"/>
      <c r="G32" s="190"/>
      <c r="H32" s="191"/>
      <c r="I32" s="90"/>
      <c r="J32" s="91">
        <v>0.66</v>
      </c>
      <c r="K32" s="92"/>
      <c r="L32" s="93"/>
      <c r="M32" s="93">
        <v>0.66</v>
      </c>
      <c r="N32" s="94"/>
      <c r="O32" s="95"/>
      <c r="P32" s="91">
        <v>0.66</v>
      </c>
      <c r="Q32" s="92"/>
      <c r="R32" s="95"/>
      <c r="S32" s="95">
        <v>0.66</v>
      </c>
      <c r="T32" s="192"/>
    </row>
    <row r="33" spans="1:20" ht="14.25" customHeight="1">
      <c r="A33" s="11"/>
      <c r="B33" s="11"/>
      <c r="C33" s="187" t="s">
        <v>45</v>
      </c>
      <c r="D33" s="188"/>
      <c r="E33" s="189"/>
      <c r="F33" s="190"/>
      <c r="G33" s="51"/>
      <c r="H33" s="191"/>
      <c r="I33" s="90"/>
      <c r="J33" s="91">
        <v>0.47399999999999998</v>
      </c>
      <c r="K33" s="92"/>
      <c r="L33" s="93"/>
      <c r="M33" s="91">
        <v>0.53500000000000003</v>
      </c>
      <c r="N33" s="94"/>
      <c r="O33" s="95"/>
      <c r="P33" s="91">
        <v>0.52400000000000002</v>
      </c>
      <c r="Q33" s="92"/>
      <c r="R33" s="95"/>
      <c r="S33" s="94">
        <v>0.498</v>
      </c>
      <c r="T33" s="192"/>
    </row>
    <row r="34" spans="1:20" ht="14.25" customHeight="1">
      <c r="A34" s="11"/>
      <c r="B34" s="11"/>
      <c r="C34" s="187" t="s">
        <v>46</v>
      </c>
      <c r="D34" s="188"/>
      <c r="E34" s="189"/>
      <c r="F34" s="190"/>
      <c r="G34" s="190"/>
      <c r="H34" s="191"/>
      <c r="I34" s="90"/>
      <c r="J34" s="91">
        <v>0</v>
      </c>
      <c r="K34" s="92"/>
      <c r="L34" s="93"/>
      <c r="M34" s="91">
        <v>0</v>
      </c>
      <c r="N34" s="94"/>
      <c r="O34" s="95"/>
      <c r="P34" s="91">
        <v>0</v>
      </c>
      <c r="Q34" s="92"/>
      <c r="R34" s="95"/>
      <c r="S34" s="94">
        <v>0</v>
      </c>
      <c r="T34" s="192"/>
    </row>
    <row r="35" spans="1:20" ht="14.25" customHeight="1">
      <c r="A35" s="11"/>
      <c r="B35" s="11"/>
      <c r="C35" s="187" t="s">
        <v>47</v>
      </c>
      <c r="D35" s="188"/>
      <c r="E35" s="189"/>
      <c r="F35" s="190"/>
      <c r="G35" s="190"/>
      <c r="H35" s="191"/>
      <c r="I35" s="90"/>
      <c r="J35" s="332"/>
      <c r="K35" s="192"/>
      <c r="L35" s="333"/>
      <c r="M35" s="332"/>
      <c r="N35" s="334"/>
      <c r="O35" s="90"/>
      <c r="P35" s="332"/>
      <c r="Q35" s="192"/>
      <c r="R35" s="90"/>
      <c r="S35" s="334"/>
      <c r="T35" s="192"/>
    </row>
    <row r="36" spans="1:20" ht="14.25" customHeight="1">
      <c r="A36" s="11"/>
      <c r="B36" s="11"/>
      <c r="C36" s="193" t="s">
        <v>48</v>
      </c>
      <c r="D36" s="194"/>
      <c r="E36" s="189"/>
      <c r="F36" s="190"/>
      <c r="G36" s="190"/>
      <c r="H36" s="191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93" t="s">
        <v>49</v>
      </c>
      <c r="D37" s="194"/>
      <c r="E37" s="189"/>
      <c r="F37" s="190"/>
      <c r="G37" s="190"/>
      <c r="H37" s="191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95"/>
      <c r="D38" s="196"/>
      <c r="E38" s="197"/>
      <c r="F38" s="198"/>
      <c r="G38" s="198"/>
      <c r="H38" s="199"/>
      <c r="I38" s="200"/>
      <c r="J38" s="201"/>
      <c r="K38" s="202"/>
      <c r="L38" s="203"/>
      <c r="M38" s="201"/>
      <c r="N38" s="204"/>
      <c r="O38" s="200"/>
      <c r="P38" s="201"/>
      <c r="Q38" s="202"/>
      <c r="R38" s="200"/>
      <c r="S38" s="204"/>
      <c r="T38" s="202"/>
    </row>
    <row r="39" spans="1:20" ht="14.25" customHeight="1">
      <c r="A39" s="11"/>
      <c r="B39" s="11"/>
      <c r="C39" s="109"/>
      <c r="D39" s="110"/>
      <c r="E39" s="197"/>
      <c r="F39" s="198"/>
      <c r="G39" s="198"/>
      <c r="H39" s="199"/>
      <c r="I39" s="200"/>
      <c r="J39" s="201"/>
      <c r="K39" s="202"/>
      <c r="L39" s="203"/>
      <c r="M39" s="201"/>
      <c r="N39" s="204"/>
      <c r="O39" s="200"/>
      <c r="P39" s="201"/>
      <c r="Q39" s="202"/>
      <c r="R39" s="200"/>
      <c r="S39" s="204"/>
      <c r="T39" s="202"/>
    </row>
    <row r="40" spans="1:20" ht="14.25" customHeight="1">
      <c r="A40" s="11"/>
      <c r="B40" s="11"/>
      <c r="C40" s="109"/>
      <c r="D40" s="110"/>
      <c r="E40" s="197"/>
      <c r="F40" s="198"/>
      <c r="G40" s="198"/>
      <c r="H40" s="199"/>
      <c r="I40" s="200"/>
      <c r="J40" s="201"/>
      <c r="K40" s="202"/>
      <c r="L40" s="203"/>
      <c r="M40" s="201"/>
      <c r="N40" s="204"/>
      <c r="O40" s="200"/>
      <c r="P40" s="201"/>
      <c r="Q40" s="202"/>
      <c r="R40" s="200"/>
      <c r="S40" s="204"/>
      <c r="T40" s="202"/>
    </row>
    <row r="41" spans="1:20" ht="14.25" customHeight="1">
      <c r="A41" s="11"/>
      <c r="B41" s="11"/>
      <c r="C41" s="109"/>
      <c r="D41" s="110"/>
      <c r="E41" s="197"/>
      <c r="F41" s="198"/>
      <c r="G41" s="198"/>
      <c r="H41" s="199"/>
      <c r="I41" s="200"/>
      <c r="J41" s="201"/>
      <c r="K41" s="202"/>
      <c r="L41" s="203"/>
      <c r="M41" s="201"/>
      <c r="N41" s="204"/>
      <c r="O41" s="200"/>
      <c r="P41" s="201"/>
      <c r="Q41" s="202"/>
      <c r="R41" s="200"/>
      <c r="S41" s="204"/>
      <c r="T41" s="202"/>
    </row>
    <row r="42" spans="1:20" ht="14.25" customHeight="1">
      <c r="A42" s="11"/>
      <c r="B42" s="11"/>
      <c r="C42" s="109"/>
      <c r="D42" s="110"/>
      <c r="E42" s="197"/>
      <c r="F42" s="198"/>
      <c r="G42" s="198"/>
      <c r="H42" s="199"/>
      <c r="I42" s="200"/>
      <c r="J42" s="201"/>
      <c r="K42" s="202"/>
      <c r="L42" s="203"/>
      <c r="M42" s="201"/>
      <c r="N42" s="204"/>
      <c r="O42" s="200"/>
      <c r="P42" s="201"/>
      <c r="Q42" s="202"/>
      <c r="R42" s="200"/>
      <c r="S42" s="204"/>
      <c r="T42" s="202"/>
    </row>
    <row r="43" spans="1:20" ht="14.25" customHeight="1">
      <c r="A43" s="11"/>
      <c r="B43" s="11"/>
      <c r="C43" s="109"/>
      <c r="D43" s="110"/>
      <c r="E43" s="197"/>
      <c r="F43" s="198"/>
      <c r="G43" s="198"/>
      <c r="H43" s="199"/>
      <c r="I43" s="200"/>
      <c r="J43" s="201"/>
      <c r="K43" s="202"/>
      <c r="L43" s="203"/>
      <c r="M43" s="201"/>
      <c r="N43" s="204"/>
      <c r="O43" s="200"/>
      <c r="P43" s="201"/>
      <c r="Q43" s="202"/>
      <c r="R43" s="200"/>
      <c r="S43" s="204"/>
      <c r="T43" s="202"/>
    </row>
    <row r="44" spans="1:20" ht="14.25" customHeight="1">
      <c r="A44" s="11"/>
      <c r="B44" s="11"/>
      <c r="C44" s="109"/>
      <c r="D44" s="110"/>
      <c r="E44" s="197"/>
      <c r="F44" s="198"/>
      <c r="G44" s="198"/>
      <c r="H44" s="199"/>
      <c r="I44" s="200"/>
      <c r="J44" s="201"/>
      <c r="K44" s="202"/>
      <c r="L44" s="203"/>
      <c r="M44" s="201"/>
      <c r="N44" s="204"/>
      <c r="O44" s="200"/>
      <c r="P44" s="201"/>
      <c r="Q44" s="202"/>
      <c r="R44" s="200"/>
      <c r="S44" s="204"/>
      <c r="T44" s="202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109"/>
      <c r="D46" s="110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09"/>
      <c r="D47" s="110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109"/>
      <c r="D48" s="110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171"/>
      <c r="F52" s="172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/>
      <c r="M53" s="215"/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/>
      <c r="M54" s="225"/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232"/>
      <c r="J55" s="233" t="s">
        <v>52</v>
      </c>
      <c r="K55" s="234"/>
      <c r="L55" s="235"/>
      <c r="M55" s="233" t="s">
        <v>52</v>
      </c>
      <c r="N55" s="236"/>
      <c r="O55" s="232"/>
      <c r="P55" s="233" t="s">
        <v>52</v>
      </c>
      <c r="Q55" s="234"/>
      <c r="R55" s="232"/>
      <c r="S55" s="236" t="s">
        <v>52</v>
      </c>
      <c r="T55" s="234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53</v>
      </c>
      <c r="K57" s="243"/>
      <c r="L57" s="244"/>
      <c r="M57" s="242" t="s">
        <v>53</v>
      </c>
      <c r="N57" s="221"/>
      <c r="O57" s="241"/>
      <c r="P57" s="242" t="s">
        <v>53</v>
      </c>
      <c r="Q57" s="245"/>
      <c r="R57" s="246"/>
      <c r="S57" s="242" t="s">
        <v>53</v>
      </c>
      <c r="T57" s="243"/>
    </row>
    <row r="58" spans="1:23" ht="14.25" customHeigh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 t="s">
        <v>52</v>
      </c>
      <c r="K58" s="255"/>
      <c r="L58" s="253"/>
      <c r="M58" s="254" t="s">
        <v>52</v>
      </c>
      <c r="N58" s="255"/>
      <c r="O58" s="253"/>
      <c r="P58" s="254" t="s">
        <v>52</v>
      </c>
      <c r="Q58" s="255"/>
      <c r="R58" s="253"/>
      <c r="S58" s="254" t="s">
        <v>52</v>
      </c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63"/>
      <c r="K59" s="264"/>
      <c r="L59" s="262"/>
      <c r="M59" s="263"/>
      <c r="N59" s="264"/>
      <c r="O59" s="262"/>
      <c r="P59" s="263"/>
      <c r="Q59" s="264"/>
      <c r="R59" s="262"/>
      <c r="S59" s="263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ROUND((V8^2+W8^2)*[1]АРЭС!$F$6/[1]АРЭС!$C$6^2,4)</f>
        <v>0</v>
      </c>
      <c r="J62" s="279" t="s">
        <v>59</v>
      </c>
      <c r="K62" s="280">
        <f>ROUND((V8^2+W8^2)*[1]АРЭС!$I$6/([1]АРЭС!$C$6*100),4)</f>
        <v>0</v>
      </c>
      <c r="L62" s="278">
        <f>ROUND((X8^2+Y8^2)*[1]АРЭС!$F$6/[1]АРЭС!$C$6^2,4)</f>
        <v>0</v>
      </c>
      <c r="M62" s="279" t="s">
        <v>59</v>
      </c>
      <c r="N62" s="280">
        <f>ROUND((X8^2+Y8^2)*[1]АРЭС!$I$6/([1]АРЭС!$C$6*100),4)</f>
        <v>0</v>
      </c>
      <c r="O62" s="278">
        <f>ROUND((Z8^2+AA8^2)*[1]АРЭС!$F$6/[1]АРЭС!$C$6^2,4)</f>
        <v>0</v>
      </c>
      <c r="P62" s="279" t="s">
        <v>59</v>
      </c>
      <c r="Q62" s="280">
        <f>ROUND((Z8^2+AA8^2)*[1]АРЭС!$I$6/([1]АРЭС!$C$6*100),4)</f>
        <v>0</v>
      </c>
      <c r="R62" s="278">
        <f>ROUND((AB8^2+AC8^2)*[1]АРЭС!$F$6/[1]АРЭС!$C$6^2,4)</f>
        <v>0</v>
      </c>
      <c r="S62" s="279" t="s">
        <v>59</v>
      </c>
      <c r="T62" s="28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ROUND((V12^2+W12^2)*[1]АРЭС!$F$7/[1]АРЭС!$C$7^2,4)</f>
        <v>0</v>
      </c>
      <c r="J63" s="285" t="s">
        <v>59</v>
      </c>
      <c r="K63" s="286">
        <f>ROUND((V12^2+W12^2)*[1]АРЭС!$I$7/([1]АРЭС!$C$7*100),4)</f>
        <v>0</v>
      </c>
      <c r="L63" s="284">
        <f>ROUND((X12^2+Y12^2)*[1]АРЭС!$F$7/[1]АРЭС!$C$7^2,4)</f>
        <v>0</v>
      </c>
      <c r="M63" s="285" t="s">
        <v>59</v>
      </c>
      <c r="N63" s="286">
        <f>ROUND((X12^2+Y12^2)*[1]АРЭС!$I$7/([1]АРЭС!$C$7*100),4)</f>
        <v>0</v>
      </c>
      <c r="O63" s="284">
        <f>ROUND((Z12^2+AA12^2)*[1]АРЭС!$F$7/[1]АРЭС!$C$7^2,4)</f>
        <v>0</v>
      </c>
      <c r="P63" s="285" t="s">
        <v>59</v>
      </c>
      <c r="Q63" s="286">
        <f>ROUND((Z12^2+AA12^2)*[1]АРЭС!$I$7/([1]АРЭС!$C$7*100),4)</f>
        <v>0</v>
      </c>
      <c r="R63" s="284">
        <f>ROUND((AB12^2+AC12^2)*[1]АРЭС!$F$7/[1]АРЭС!$C$7^2,4)</f>
        <v>0</v>
      </c>
      <c r="S63" s="285" t="s">
        <v>59</v>
      </c>
      <c r="T63" s="28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I62+V8+H6</f>
        <v>4.0000000000000001E-3</v>
      </c>
      <c r="J66" s="299" t="s">
        <v>59</v>
      </c>
      <c r="K66" s="300">
        <f>K62+W8+H7</f>
        <v>0.125</v>
      </c>
      <c r="L66" s="298">
        <f>L62+X8+H6</f>
        <v>4.0000000000000001E-3</v>
      </c>
      <c r="M66" s="299" t="s">
        <v>59</v>
      </c>
      <c r="N66" s="301">
        <f>N62+Y8+H7</f>
        <v>0.125</v>
      </c>
      <c r="O66" s="302">
        <f>O62+Z8+H6</f>
        <v>4.0000000000000001E-3</v>
      </c>
      <c r="P66" s="299" t="s">
        <v>59</v>
      </c>
      <c r="Q66" s="300">
        <f>Q62+AA8+H7</f>
        <v>0.125</v>
      </c>
      <c r="R66" s="298">
        <f>R62+AB8+H6</f>
        <v>4.0000000000000001E-3</v>
      </c>
      <c r="S66" s="299" t="s">
        <v>59</v>
      </c>
      <c r="T66" s="301">
        <f>T62+AC8+H7</f>
        <v>0.125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I63+V12+H10</f>
        <v>4.0000000000000001E-3</v>
      </c>
      <c r="J67" s="287" t="s">
        <v>59</v>
      </c>
      <c r="K67" s="309">
        <f>K63+W12+H11</f>
        <v>0.125</v>
      </c>
      <c r="L67" s="310">
        <f>L63+X12+H10</f>
        <v>4.0000000000000001E-3</v>
      </c>
      <c r="M67" s="287" t="s">
        <v>59</v>
      </c>
      <c r="N67" s="311">
        <f>N63+Y12+H11</f>
        <v>0.125</v>
      </c>
      <c r="O67" s="309">
        <f>O63+Z12+H10</f>
        <v>4.0000000000000001E-3</v>
      </c>
      <c r="P67" s="287" t="s">
        <v>59</v>
      </c>
      <c r="Q67" s="309">
        <f>Q63+AA12+H11</f>
        <v>0.125</v>
      </c>
      <c r="R67" s="310">
        <f>R63+AB12+H10</f>
        <v>4.0000000000000001E-3</v>
      </c>
      <c r="S67" s="287" t="s">
        <v>59</v>
      </c>
      <c r="T67" s="311">
        <f>T63+AC12+H11</f>
        <v>0.125</v>
      </c>
    </row>
    <row r="68" spans="1:20" ht="14.25" customHeight="1">
      <c r="A68" s="211"/>
      <c r="B68" s="303"/>
      <c r="C68" s="304"/>
      <c r="D68" s="305"/>
      <c r="E68" s="306"/>
      <c r="F68" s="312" t="s">
        <v>62</v>
      </c>
      <c r="G68" s="312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8.0000000000000002E-3</v>
      </c>
      <c r="J70" s="324" t="s">
        <v>59</v>
      </c>
      <c r="K70" s="325">
        <f>K66+K67</f>
        <v>0.25</v>
      </c>
      <c r="L70" s="323">
        <f>L66+L67</f>
        <v>8.0000000000000002E-3</v>
      </c>
      <c r="M70" s="324" t="s">
        <v>59</v>
      </c>
      <c r="N70" s="325">
        <f>N66+N67</f>
        <v>0.25</v>
      </c>
      <c r="O70" s="323">
        <f>O66+O67</f>
        <v>8.0000000000000002E-3</v>
      </c>
      <c r="P70" s="324" t="s">
        <v>59</v>
      </c>
      <c r="Q70" s="325">
        <f>Q66+Q67</f>
        <v>0.25</v>
      </c>
      <c r="R70" s="323">
        <f>R66+R67</f>
        <v>8.0000000000000002E-3</v>
      </c>
      <c r="S70" s="324" t="s">
        <v>59</v>
      </c>
      <c r="T70" s="325">
        <f>T66+T67</f>
        <v>0.25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>
      <c r="A74" t="s">
        <v>68</v>
      </c>
      <c r="O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8"/>
  <sheetViews>
    <sheetView zoomScaleNormal="100" workbookViewId="0">
      <selection activeCell="N28" sqref="N28"/>
    </sheetView>
  </sheetViews>
  <sheetFormatPr defaultRowHeight="12.75"/>
  <cols>
    <col min="1" max="1" width="13.5703125" customWidth="1"/>
    <col min="2" max="2" width="30.7109375" customWidth="1"/>
    <col min="3" max="14" width="7.7109375" customWidth="1"/>
  </cols>
  <sheetData>
    <row r="1" spans="1:17">
      <c r="A1" t="s">
        <v>137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38"/>
    </row>
    <row r="2" spans="1:17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38"/>
    </row>
    <row r="3" spans="1:17">
      <c r="A3" s="543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38"/>
    </row>
    <row r="4" spans="1:17">
      <c r="A4" s="543"/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38"/>
    </row>
    <row r="5" spans="1:17" s="542" customFormat="1" ht="15.75">
      <c r="A5" s="539" t="s">
        <v>138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41"/>
      <c r="P5" s="541"/>
      <c r="Q5" s="541"/>
    </row>
    <row r="6" spans="1:17" s="542" customFormat="1" ht="15.75">
      <c r="A6" s="539" t="str">
        <f>[4]Вед.АЧР!A6</f>
        <v>на ПС потребителей. 16 декабря 2020г.</v>
      </c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</row>
    <row r="7" spans="1:17" s="544" customFormat="1">
      <c r="A7" s="543"/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38"/>
    </row>
    <row r="8" spans="1:17" s="544" customFormat="1" ht="15.75" customHeight="1">
      <c r="A8" s="567" t="s">
        <v>140</v>
      </c>
      <c r="B8" s="567" t="s">
        <v>141</v>
      </c>
      <c r="C8" s="568" t="s">
        <v>142</v>
      </c>
      <c r="D8" s="569"/>
      <c r="E8" s="568" t="s">
        <v>143</v>
      </c>
      <c r="F8" s="569"/>
      <c r="G8" s="568" t="s">
        <v>144</v>
      </c>
      <c r="H8" s="569"/>
      <c r="I8" s="568" t="s">
        <v>145</v>
      </c>
      <c r="J8" s="569"/>
      <c r="K8" s="568" t="s">
        <v>146</v>
      </c>
      <c r="L8" s="570"/>
      <c r="M8" s="570"/>
      <c r="N8" s="569"/>
      <c r="O8" s="538"/>
    </row>
    <row r="9" spans="1:17" s="544" customFormat="1" ht="12.75" customHeight="1">
      <c r="A9" s="571"/>
      <c r="B9" s="571"/>
      <c r="C9" s="548" t="s">
        <v>147</v>
      </c>
      <c r="D9" s="548" t="s">
        <v>38</v>
      </c>
      <c r="E9" s="548" t="s">
        <v>147</v>
      </c>
      <c r="F9" s="548" t="s">
        <v>38</v>
      </c>
      <c r="G9" s="548" t="s">
        <v>147</v>
      </c>
      <c r="H9" s="548" t="s">
        <v>38</v>
      </c>
      <c r="I9" s="548" t="s">
        <v>147</v>
      </c>
      <c r="J9" s="548" t="s">
        <v>38</v>
      </c>
      <c r="K9" s="548" t="s">
        <v>165</v>
      </c>
      <c r="L9" s="548" t="s">
        <v>166</v>
      </c>
      <c r="M9" s="548" t="s">
        <v>167</v>
      </c>
      <c r="N9" s="548" t="s">
        <v>168</v>
      </c>
      <c r="O9" s="538"/>
    </row>
    <row r="10" spans="1:17" s="543" customFormat="1" ht="25.5">
      <c r="A10" s="549" t="s">
        <v>148</v>
      </c>
      <c r="B10" s="550" t="s">
        <v>149</v>
      </c>
      <c r="C10" s="548" t="s">
        <v>150</v>
      </c>
      <c r="D10" s="548" t="s">
        <v>150</v>
      </c>
      <c r="E10" s="548" t="s">
        <v>150</v>
      </c>
      <c r="F10" s="548" t="s">
        <v>150</v>
      </c>
      <c r="G10" s="551">
        <v>49.1</v>
      </c>
      <c r="H10" s="551">
        <v>15</v>
      </c>
      <c r="I10" s="548" t="s">
        <v>150</v>
      </c>
      <c r="J10" s="548" t="s">
        <v>150</v>
      </c>
      <c r="K10" s="552">
        <v>0</v>
      </c>
      <c r="L10" s="552">
        <v>0</v>
      </c>
      <c r="M10" s="552">
        <v>0</v>
      </c>
      <c r="N10" s="552">
        <v>0</v>
      </c>
    </row>
    <row r="11" spans="1:17" s="543" customFormat="1" ht="25.5">
      <c r="A11" s="553" t="s">
        <v>151</v>
      </c>
      <c r="B11" s="550" t="s">
        <v>152</v>
      </c>
      <c r="C11" s="548" t="s">
        <v>150</v>
      </c>
      <c r="D11" s="548" t="s">
        <v>150</v>
      </c>
      <c r="E11" s="548" t="s">
        <v>150</v>
      </c>
      <c r="F11" s="548" t="s">
        <v>150</v>
      </c>
      <c r="G11" s="551">
        <v>49.1</v>
      </c>
      <c r="H11" s="551">
        <v>15</v>
      </c>
      <c r="I11" s="548" t="s">
        <v>150</v>
      </c>
      <c r="J11" s="548" t="s">
        <v>150</v>
      </c>
      <c r="K11" s="552">
        <v>0</v>
      </c>
      <c r="L11" s="552">
        <v>0</v>
      </c>
      <c r="M11" s="552">
        <v>0</v>
      </c>
      <c r="N11" s="552">
        <v>0</v>
      </c>
    </row>
    <row r="12" spans="1:17" s="543" customFormat="1">
      <c r="A12" s="553"/>
      <c r="B12" s="554" t="s">
        <v>153</v>
      </c>
      <c r="C12" s="548" t="s">
        <v>150</v>
      </c>
      <c r="D12" s="548" t="s">
        <v>150</v>
      </c>
      <c r="E12" s="548" t="s">
        <v>150</v>
      </c>
      <c r="F12" s="548" t="s">
        <v>150</v>
      </c>
      <c r="G12" s="551">
        <v>49.1</v>
      </c>
      <c r="H12" s="551">
        <v>15</v>
      </c>
      <c r="I12" s="548" t="s">
        <v>150</v>
      </c>
      <c r="J12" s="548" t="s">
        <v>150</v>
      </c>
      <c r="K12" s="552">
        <f t="shared" ref="K12:M13" si="0">0*1.73*0.944*6500/1000000</f>
        <v>0</v>
      </c>
      <c r="L12" s="552">
        <f t="shared" si="0"/>
        <v>0</v>
      </c>
      <c r="M12" s="552">
        <f t="shared" si="0"/>
        <v>0</v>
      </c>
      <c r="N12" s="552">
        <v>0</v>
      </c>
    </row>
    <row r="13" spans="1:17" s="543" customFormat="1">
      <c r="A13" s="553"/>
      <c r="B13" s="554" t="s">
        <v>154</v>
      </c>
      <c r="C13" s="548" t="s">
        <v>150</v>
      </c>
      <c r="D13" s="548" t="s">
        <v>150</v>
      </c>
      <c r="E13" s="548" t="s">
        <v>150</v>
      </c>
      <c r="F13" s="548" t="s">
        <v>150</v>
      </c>
      <c r="G13" s="551">
        <v>49.1</v>
      </c>
      <c r="H13" s="551">
        <v>15</v>
      </c>
      <c r="I13" s="548" t="s">
        <v>150</v>
      </c>
      <c r="J13" s="548" t="s">
        <v>150</v>
      </c>
      <c r="K13" s="552">
        <f t="shared" si="0"/>
        <v>0</v>
      </c>
      <c r="L13" s="552">
        <f t="shared" si="0"/>
        <v>0</v>
      </c>
      <c r="M13" s="552">
        <f t="shared" si="0"/>
        <v>0</v>
      </c>
      <c r="N13" s="552">
        <v>5.3999999999999999E-2</v>
      </c>
    </row>
    <row r="14" spans="1:17" s="543" customFormat="1">
      <c r="A14" s="553"/>
      <c r="B14" s="554" t="s">
        <v>96</v>
      </c>
      <c r="C14" s="548" t="s">
        <v>150</v>
      </c>
      <c r="D14" s="548" t="s">
        <v>150</v>
      </c>
      <c r="E14" s="548" t="s">
        <v>150</v>
      </c>
      <c r="F14" s="548" t="s">
        <v>150</v>
      </c>
      <c r="G14" s="551">
        <v>49.1</v>
      </c>
      <c r="H14" s="551">
        <v>15</v>
      </c>
      <c r="I14" s="548" t="s">
        <v>150</v>
      </c>
      <c r="J14" s="548" t="s">
        <v>150</v>
      </c>
      <c r="K14" s="552">
        <v>0.112</v>
      </c>
      <c r="L14" s="552">
        <v>0.113</v>
      </c>
      <c r="M14" s="552">
        <v>0.112</v>
      </c>
      <c r="N14" s="552">
        <v>0.20300000000000001</v>
      </c>
    </row>
    <row r="15" spans="1:17" s="543" customFormat="1">
      <c r="A15" s="553"/>
      <c r="B15" s="554" t="s">
        <v>155</v>
      </c>
      <c r="C15" s="548" t="s">
        <v>150</v>
      </c>
      <c r="D15" s="548" t="s">
        <v>150</v>
      </c>
      <c r="E15" s="548" t="s">
        <v>150</v>
      </c>
      <c r="F15" s="548" t="s">
        <v>150</v>
      </c>
      <c r="G15" s="551">
        <v>49.1</v>
      </c>
      <c r="H15" s="551">
        <v>15</v>
      </c>
      <c r="I15" s="548" t="s">
        <v>150</v>
      </c>
      <c r="J15" s="548" t="s">
        <v>150</v>
      </c>
      <c r="K15" s="552">
        <v>0.1</v>
      </c>
      <c r="L15" s="552">
        <v>0.10100000000000001</v>
      </c>
      <c r="M15" s="552">
        <v>0.1</v>
      </c>
      <c r="N15" s="552">
        <v>0.191</v>
      </c>
    </row>
    <row r="16" spans="1:17" s="543" customFormat="1">
      <c r="A16" s="553"/>
      <c r="B16" s="555" t="s">
        <v>156</v>
      </c>
      <c r="C16" s="548" t="s">
        <v>150</v>
      </c>
      <c r="D16" s="548" t="s">
        <v>150</v>
      </c>
      <c r="E16" s="548" t="s">
        <v>150</v>
      </c>
      <c r="F16" s="548" t="s">
        <v>150</v>
      </c>
      <c r="G16" s="551">
        <v>49.1</v>
      </c>
      <c r="H16" s="551">
        <v>15</v>
      </c>
      <c r="I16" s="548" t="s">
        <v>150</v>
      </c>
      <c r="J16" s="548" t="s">
        <v>150</v>
      </c>
      <c r="K16" s="552">
        <v>2E-3</v>
      </c>
      <c r="L16" s="552">
        <v>2E-3</v>
      </c>
      <c r="M16" s="552">
        <v>2E-3</v>
      </c>
      <c r="N16" s="552">
        <v>2E-3</v>
      </c>
    </row>
    <row r="17" spans="1:15" s="543" customFormat="1">
      <c r="A17" s="553"/>
      <c r="B17" s="555" t="s">
        <v>157</v>
      </c>
      <c r="C17" s="548" t="s">
        <v>150</v>
      </c>
      <c r="D17" s="548" t="s">
        <v>150</v>
      </c>
      <c r="E17" s="548" t="s">
        <v>150</v>
      </c>
      <c r="F17" s="548" t="s">
        <v>150</v>
      </c>
      <c r="G17" s="551">
        <v>49.1</v>
      </c>
      <c r="H17" s="551">
        <v>15</v>
      </c>
      <c r="I17" s="548" t="s">
        <v>150</v>
      </c>
      <c r="J17" s="548" t="s">
        <v>150</v>
      </c>
      <c r="K17" s="552">
        <v>2E-3</v>
      </c>
      <c r="L17" s="552">
        <v>2E-3</v>
      </c>
      <c r="M17" s="552">
        <v>2E-3</v>
      </c>
      <c r="N17" s="552">
        <v>0.122</v>
      </c>
    </row>
    <row r="18" spans="1:15" s="543" customFormat="1">
      <c r="A18" s="553"/>
      <c r="B18" s="555" t="s">
        <v>158</v>
      </c>
      <c r="C18" s="548" t="s">
        <v>150</v>
      </c>
      <c r="D18" s="548" t="s">
        <v>150</v>
      </c>
      <c r="E18" s="548" t="s">
        <v>150</v>
      </c>
      <c r="F18" s="548" t="s">
        <v>150</v>
      </c>
      <c r="G18" s="551">
        <v>49.1</v>
      </c>
      <c r="H18" s="551">
        <v>15</v>
      </c>
      <c r="I18" s="548" t="s">
        <v>150</v>
      </c>
      <c r="J18" s="548" t="s">
        <v>150</v>
      </c>
      <c r="K18" s="552">
        <v>0.51800000000000002</v>
      </c>
      <c r="L18" s="552">
        <v>0.38900000000000001</v>
      </c>
      <c r="M18" s="552">
        <v>0.45600000000000002</v>
      </c>
      <c r="N18" s="552">
        <v>0.41599999999999998</v>
      </c>
    </row>
    <row r="19" spans="1:15" s="543" customFormat="1">
      <c r="A19" s="553"/>
      <c r="B19" s="555" t="s">
        <v>159</v>
      </c>
      <c r="C19" s="548" t="s">
        <v>150</v>
      </c>
      <c r="D19" s="548" t="s">
        <v>150</v>
      </c>
      <c r="E19" s="548" t="s">
        <v>150</v>
      </c>
      <c r="F19" s="548" t="s">
        <v>150</v>
      </c>
      <c r="G19" s="551">
        <v>49.1</v>
      </c>
      <c r="H19" s="551">
        <v>15</v>
      </c>
      <c r="I19" s="548" t="s">
        <v>150</v>
      </c>
      <c r="J19" s="548" t="s">
        <v>150</v>
      </c>
      <c r="K19" s="552">
        <v>6.3E-2</v>
      </c>
      <c r="L19" s="552">
        <v>6.3E-2</v>
      </c>
      <c r="M19" s="552">
        <v>6.4000000000000001E-2</v>
      </c>
      <c r="N19" s="552">
        <v>6.4000000000000001E-2</v>
      </c>
    </row>
    <row r="20" spans="1:15">
      <c r="A20" s="556"/>
      <c r="B20" s="557"/>
      <c r="C20" s="548"/>
      <c r="D20" s="548"/>
      <c r="E20" s="551"/>
      <c r="F20" s="551"/>
      <c r="G20" s="551"/>
      <c r="H20" s="551"/>
      <c r="I20" s="548"/>
      <c r="J20" s="548"/>
      <c r="K20" s="552"/>
      <c r="L20" s="552"/>
      <c r="M20" s="552"/>
      <c r="N20" s="552"/>
      <c r="O20" s="538"/>
    </row>
    <row r="21" spans="1:15">
      <c r="A21" s="551"/>
      <c r="B21" s="558" t="s">
        <v>29</v>
      </c>
      <c r="C21" s="548"/>
      <c r="D21" s="548"/>
      <c r="E21" s="559"/>
      <c r="F21" s="559"/>
      <c r="G21" s="559"/>
      <c r="H21" s="559"/>
      <c r="I21" s="548"/>
      <c r="J21" s="548"/>
      <c r="K21" s="560">
        <f>K10+K11+K12+K13+K14+K15+K16+K17+K18+K19</f>
        <v>0.79699999999999993</v>
      </c>
      <c r="L21" s="560">
        <f>L10+L11+L12+L13+L14+L15+L16+L17+L18+L19</f>
        <v>0.66999999999999993</v>
      </c>
      <c r="M21" s="560">
        <f>M10+M11+M12+M13+M14+M15+M16+M17+M18+M19</f>
        <v>0.73599999999999999</v>
      </c>
      <c r="N21" s="560">
        <f>N10+N11+N12+N13+N14+N15+N16+N17+N18+N19</f>
        <v>1.052</v>
      </c>
      <c r="O21" s="538"/>
    </row>
    <row r="22" spans="1:15">
      <c r="A22" s="549"/>
      <c r="B22" s="558"/>
      <c r="C22" s="548"/>
      <c r="D22" s="548"/>
      <c r="E22" s="559"/>
      <c r="F22" s="559"/>
      <c r="G22" s="559"/>
      <c r="H22" s="559"/>
      <c r="I22" s="548"/>
      <c r="J22" s="548"/>
      <c r="K22" s="560"/>
      <c r="L22" s="560"/>
      <c r="M22" s="560"/>
      <c r="N22" s="560"/>
      <c r="O22" s="538"/>
    </row>
    <row r="23" spans="1:15" s="543" customFormat="1">
      <c r="A23" s="549" t="s">
        <v>160</v>
      </c>
      <c r="B23" s="554" t="s">
        <v>128</v>
      </c>
      <c r="C23" s="548" t="s">
        <v>150</v>
      </c>
      <c r="D23" s="548" t="s">
        <v>150</v>
      </c>
      <c r="E23" s="551">
        <v>46.6</v>
      </c>
      <c r="F23" s="551">
        <v>0.3</v>
      </c>
      <c r="G23" s="551">
        <v>48.7</v>
      </c>
      <c r="H23" s="551">
        <v>65</v>
      </c>
      <c r="I23" s="548" t="s">
        <v>150</v>
      </c>
      <c r="J23" s="548" t="s">
        <v>150</v>
      </c>
      <c r="K23" s="552">
        <v>1.0409999999999999</v>
      </c>
      <c r="L23" s="552">
        <v>1.0269999999999999</v>
      </c>
      <c r="M23" s="552">
        <v>1.04</v>
      </c>
      <c r="N23" s="552">
        <v>1.1299999999999999</v>
      </c>
    </row>
    <row r="24" spans="1:15" s="543" customFormat="1">
      <c r="A24" s="553" t="s">
        <v>161</v>
      </c>
      <c r="B24" s="554" t="s">
        <v>162</v>
      </c>
      <c r="C24" s="548" t="s">
        <v>150</v>
      </c>
      <c r="D24" s="548" t="s">
        <v>150</v>
      </c>
      <c r="E24" s="551">
        <v>46.6</v>
      </c>
      <c r="F24" s="551">
        <v>0.3</v>
      </c>
      <c r="G24" s="551">
        <v>48.7</v>
      </c>
      <c r="H24" s="551">
        <v>65</v>
      </c>
      <c r="I24" s="548" t="s">
        <v>150</v>
      </c>
      <c r="J24" s="548" t="s">
        <v>150</v>
      </c>
      <c r="K24" s="552">
        <v>2.2879999999999998</v>
      </c>
      <c r="L24" s="552">
        <v>2.2599999999999998</v>
      </c>
      <c r="M24" s="552">
        <v>2.2709999999999999</v>
      </c>
      <c r="N24" s="552">
        <v>2.3319999999999999</v>
      </c>
    </row>
    <row r="25" spans="1:15" s="543" customFormat="1">
      <c r="A25" s="553"/>
      <c r="B25" s="554" t="s">
        <v>163</v>
      </c>
      <c r="C25" s="548" t="s">
        <v>150</v>
      </c>
      <c r="D25" s="548" t="s">
        <v>150</v>
      </c>
      <c r="E25" s="551">
        <v>46.6</v>
      </c>
      <c r="F25" s="551">
        <v>0.3</v>
      </c>
      <c r="G25" s="551">
        <v>48.7</v>
      </c>
      <c r="H25" s="551">
        <v>65</v>
      </c>
      <c r="I25" s="548" t="s">
        <v>150</v>
      </c>
      <c r="J25" s="548" t="s">
        <v>150</v>
      </c>
      <c r="K25" s="552">
        <v>0.11600000000000001</v>
      </c>
      <c r="L25" s="552">
        <v>0.112</v>
      </c>
      <c r="M25" s="552">
        <v>0.106</v>
      </c>
      <c r="N25" s="552">
        <v>0.109</v>
      </c>
    </row>
    <row r="26" spans="1:15" s="543" customFormat="1">
      <c r="A26" s="553"/>
      <c r="B26" s="555" t="s">
        <v>164</v>
      </c>
      <c r="C26" s="548" t="s">
        <v>150</v>
      </c>
      <c r="D26" s="548" t="s">
        <v>150</v>
      </c>
      <c r="E26" s="551">
        <v>46.6</v>
      </c>
      <c r="F26" s="551">
        <v>0.3</v>
      </c>
      <c r="G26" s="551">
        <v>48.7</v>
      </c>
      <c r="H26" s="551">
        <v>65</v>
      </c>
      <c r="I26" s="548" t="s">
        <v>150</v>
      </c>
      <c r="J26" s="548" t="s">
        <v>150</v>
      </c>
      <c r="K26" s="552">
        <v>0.13400000000000001</v>
      </c>
      <c r="L26" s="552">
        <v>0.17</v>
      </c>
      <c r="M26" s="552">
        <v>0.16400000000000001</v>
      </c>
      <c r="N26" s="552">
        <v>8.3000000000000004E-2</v>
      </c>
    </row>
    <row r="27" spans="1:15" s="543" customFormat="1">
      <c r="A27" s="553"/>
      <c r="B27" s="554" t="s">
        <v>121</v>
      </c>
      <c r="C27" s="548" t="s">
        <v>150</v>
      </c>
      <c r="D27" s="548" t="s">
        <v>150</v>
      </c>
      <c r="E27" s="551">
        <v>46.6</v>
      </c>
      <c r="F27" s="551">
        <v>0.3</v>
      </c>
      <c r="G27" s="551">
        <v>48.7</v>
      </c>
      <c r="H27" s="551">
        <v>65</v>
      </c>
      <c r="I27" s="548" t="s">
        <v>150</v>
      </c>
      <c r="J27" s="548" t="s">
        <v>150</v>
      </c>
      <c r="K27" s="552">
        <v>7.0000000000000001E-3</v>
      </c>
      <c r="L27" s="552">
        <v>7.0000000000000001E-3</v>
      </c>
      <c r="M27" s="552">
        <v>7.0000000000000001E-3</v>
      </c>
      <c r="N27" s="552">
        <v>7.0000000000000001E-3</v>
      </c>
    </row>
    <row r="28" spans="1:15" s="543" customFormat="1">
      <c r="A28" s="553"/>
      <c r="B28" s="554" t="s">
        <v>129</v>
      </c>
      <c r="C28" s="548" t="s">
        <v>150</v>
      </c>
      <c r="D28" s="548" t="s">
        <v>150</v>
      </c>
      <c r="E28" s="551">
        <v>46.6</v>
      </c>
      <c r="F28" s="551">
        <v>0.3</v>
      </c>
      <c r="G28" s="551">
        <v>48.7</v>
      </c>
      <c r="H28" s="551">
        <v>65</v>
      </c>
      <c r="I28" s="548" t="s">
        <v>150</v>
      </c>
      <c r="J28" s="548" t="s">
        <v>150</v>
      </c>
      <c r="K28" s="552">
        <v>0.28799999999999998</v>
      </c>
      <c r="L28" s="552">
        <v>0.28799999999999998</v>
      </c>
      <c r="M28" s="552">
        <v>0.28799999999999998</v>
      </c>
      <c r="N28" s="552">
        <v>0.28799999999999998</v>
      </c>
    </row>
    <row r="29" spans="1:15">
      <c r="A29" s="556"/>
      <c r="B29" s="557"/>
      <c r="C29" s="551"/>
      <c r="D29" s="551"/>
      <c r="E29" s="551"/>
      <c r="F29" s="551"/>
      <c r="G29" s="551"/>
      <c r="H29" s="551"/>
      <c r="I29" s="551"/>
      <c r="J29" s="551"/>
      <c r="K29" s="552"/>
      <c r="L29" s="552"/>
      <c r="M29" s="552"/>
      <c r="N29" s="552"/>
      <c r="O29" s="538"/>
    </row>
    <row r="30" spans="1:15">
      <c r="A30" s="556"/>
      <c r="B30" s="561" t="s">
        <v>29</v>
      </c>
      <c r="C30" s="559"/>
      <c r="D30" s="559"/>
      <c r="E30" s="559"/>
      <c r="F30" s="559"/>
      <c r="G30" s="559"/>
      <c r="H30" s="559"/>
      <c r="I30" s="559"/>
      <c r="J30" s="559"/>
      <c r="K30" s="560">
        <f>K23+K24+K25+K26+K27+K28</f>
        <v>3.8739999999999997</v>
      </c>
      <c r="L30" s="560">
        <f>L23+L24+L25+L26+L27+L28</f>
        <v>3.8639999999999999</v>
      </c>
      <c r="M30" s="560">
        <f>M23+M24+M25+M26+M27+M28</f>
        <v>3.8759999999999999</v>
      </c>
      <c r="N30" s="560">
        <f>N23+N24+N25+N26+N27+N28</f>
        <v>3.9489999999999998</v>
      </c>
      <c r="O30" s="538"/>
    </row>
    <row r="31" spans="1:15">
      <c r="A31" s="543"/>
      <c r="B31" s="543"/>
      <c r="C31" s="543"/>
      <c r="D31" s="543"/>
      <c r="E31" s="543"/>
      <c r="F31" s="543"/>
      <c r="G31" s="543"/>
      <c r="H31" s="543"/>
      <c r="I31" s="543"/>
      <c r="J31" s="543"/>
      <c r="K31" s="562"/>
      <c r="L31" s="562"/>
      <c r="M31" s="562"/>
      <c r="N31" s="562"/>
      <c r="O31" s="538"/>
    </row>
    <row r="32" spans="1:15">
      <c r="A32" t="s">
        <v>68</v>
      </c>
      <c r="B32" s="543"/>
      <c r="C32" s="543"/>
      <c r="D32" s="543"/>
      <c r="E32" s="543"/>
      <c r="F32" t="s">
        <v>69</v>
      </c>
      <c r="G32" s="543"/>
      <c r="H32" s="543"/>
      <c r="I32" s="543"/>
      <c r="J32" s="543"/>
      <c r="K32" s="543"/>
      <c r="L32" s="543"/>
      <c r="M32" s="543"/>
      <c r="N32" s="543"/>
      <c r="O32" s="538"/>
    </row>
    <row r="33" spans="1:15">
      <c r="A33" s="543"/>
      <c r="B33" s="543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38"/>
    </row>
    <row r="34" spans="1:15">
      <c r="A34" s="565"/>
      <c r="B34" s="566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38"/>
    </row>
    <row r="35" spans="1:15">
      <c r="A35" s="538"/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</row>
    <row r="36" spans="1:15">
      <c r="A36" s="538"/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</row>
    <row r="37" spans="1:15">
      <c r="A37" s="538"/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</row>
    <row r="38" spans="1:15">
      <c r="A38" s="538"/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8"/>
  <sheetViews>
    <sheetView zoomScaleNormal="100" workbookViewId="0">
      <selection activeCell="N28" sqref="N28"/>
    </sheetView>
  </sheetViews>
  <sheetFormatPr defaultRowHeight="12.75"/>
  <cols>
    <col min="1" max="1" width="13.5703125" customWidth="1"/>
    <col min="2" max="2" width="31.140625" customWidth="1"/>
    <col min="3" max="14" width="7.7109375" customWidth="1"/>
  </cols>
  <sheetData>
    <row r="1" spans="1:17">
      <c r="A1" t="s">
        <v>137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38"/>
    </row>
    <row r="2" spans="1:17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38"/>
    </row>
    <row r="3" spans="1:17">
      <c r="A3" s="543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38"/>
    </row>
    <row r="4" spans="1:17">
      <c r="A4" s="543"/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38"/>
    </row>
    <row r="5" spans="1:17" s="542" customFormat="1" ht="15.75">
      <c r="A5" s="539" t="s">
        <v>138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41"/>
      <c r="P5" s="541"/>
      <c r="Q5" s="541"/>
    </row>
    <row r="6" spans="1:17" s="542" customFormat="1" ht="15.75">
      <c r="A6" s="539" t="str">
        <f>[4]Вед.АЧР!A6</f>
        <v>на ПС потребителей. 16 декабря 2020г.</v>
      </c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</row>
    <row r="7" spans="1:17" s="544" customFormat="1">
      <c r="A7" s="543"/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38"/>
    </row>
    <row r="8" spans="1:17" s="544" customFormat="1" ht="15.75" customHeight="1">
      <c r="A8" s="567" t="s">
        <v>140</v>
      </c>
      <c r="B8" s="567" t="s">
        <v>141</v>
      </c>
      <c r="C8" s="568" t="s">
        <v>142</v>
      </c>
      <c r="D8" s="569"/>
      <c r="E8" s="568" t="s">
        <v>143</v>
      </c>
      <c r="F8" s="569"/>
      <c r="G8" s="568" t="s">
        <v>144</v>
      </c>
      <c r="H8" s="569"/>
      <c r="I8" s="568" t="s">
        <v>145</v>
      </c>
      <c r="J8" s="569"/>
      <c r="K8" s="568" t="s">
        <v>146</v>
      </c>
      <c r="L8" s="570"/>
      <c r="M8" s="570"/>
      <c r="N8" s="569"/>
      <c r="O8" s="538"/>
    </row>
    <row r="9" spans="1:17" s="544" customFormat="1" ht="12.75" customHeight="1">
      <c r="A9" s="571"/>
      <c r="B9" s="571"/>
      <c r="C9" s="548" t="s">
        <v>147</v>
      </c>
      <c r="D9" s="548" t="s">
        <v>38</v>
      </c>
      <c r="E9" s="548" t="s">
        <v>147</v>
      </c>
      <c r="F9" s="548" t="s">
        <v>38</v>
      </c>
      <c r="G9" s="548" t="s">
        <v>147</v>
      </c>
      <c r="H9" s="548" t="s">
        <v>38</v>
      </c>
      <c r="I9" s="548" t="s">
        <v>147</v>
      </c>
      <c r="J9" s="548" t="s">
        <v>38</v>
      </c>
      <c r="K9" s="548" t="s">
        <v>169</v>
      </c>
      <c r="L9" s="548" t="s">
        <v>170</v>
      </c>
      <c r="M9" s="548" t="s">
        <v>171</v>
      </c>
      <c r="N9" s="548" t="s">
        <v>172</v>
      </c>
      <c r="O9" s="538"/>
    </row>
    <row r="10" spans="1:17" s="543" customFormat="1" ht="25.5">
      <c r="A10" s="549" t="s">
        <v>148</v>
      </c>
      <c r="B10" s="550" t="s">
        <v>149</v>
      </c>
      <c r="C10" s="548" t="s">
        <v>150</v>
      </c>
      <c r="D10" s="548" t="s">
        <v>150</v>
      </c>
      <c r="E10" s="548" t="s">
        <v>150</v>
      </c>
      <c r="F10" s="548" t="s">
        <v>150</v>
      </c>
      <c r="G10" s="551">
        <v>49.1</v>
      </c>
      <c r="H10" s="551">
        <v>15</v>
      </c>
      <c r="I10" s="548" t="s">
        <v>150</v>
      </c>
      <c r="J10" s="548" t="s">
        <v>150</v>
      </c>
      <c r="K10" s="552">
        <v>0</v>
      </c>
      <c r="L10" s="552">
        <v>0</v>
      </c>
      <c r="M10" s="552">
        <v>0</v>
      </c>
      <c r="N10" s="552">
        <v>0</v>
      </c>
    </row>
    <row r="11" spans="1:17" s="543" customFormat="1" ht="25.5">
      <c r="A11" s="553" t="s">
        <v>151</v>
      </c>
      <c r="B11" s="550" t="s">
        <v>152</v>
      </c>
      <c r="C11" s="548" t="s">
        <v>150</v>
      </c>
      <c r="D11" s="548" t="s">
        <v>150</v>
      </c>
      <c r="E11" s="548" t="s">
        <v>150</v>
      </c>
      <c r="F11" s="548" t="s">
        <v>150</v>
      </c>
      <c r="G11" s="551">
        <v>49.1</v>
      </c>
      <c r="H11" s="551">
        <v>15</v>
      </c>
      <c r="I11" s="548" t="s">
        <v>150</v>
      </c>
      <c r="J11" s="548" t="s">
        <v>150</v>
      </c>
      <c r="K11" s="552">
        <v>0</v>
      </c>
      <c r="L11" s="552">
        <v>0</v>
      </c>
      <c r="M11" s="552">
        <v>0</v>
      </c>
      <c r="N11" s="552">
        <v>0</v>
      </c>
    </row>
    <row r="12" spans="1:17" s="543" customFormat="1">
      <c r="A12" s="553"/>
      <c r="B12" s="554" t="s">
        <v>153</v>
      </c>
      <c r="C12" s="548" t="s">
        <v>150</v>
      </c>
      <c r="D12" s="548" t="s">
        <v>150</v>
      </c>
      <c r="E12" s="548" t="s">
        <v>150</v>
      </c>
      <c r="F12" s="548" t="s">
        <v>150</v>
      </c>
      <c r="G12" s="551">
        <v>49.1</v>
      </c>
      <c r="H12" s="551">
        <v>15</v>
      </c>
      <c r="I12" s="548" t="s">
        <v>150</v>
      </c>
      <c r="J12" s="548" t="s">
        <v>150</v>
      </c>
      <c r="K12" s="552">
        <v>0</v>
      </c>
      <c r="L12" s="552">
        <v>0</v>
      </c>
      <c r="M12" s="552">
        <v>0</v>
      </c>
      <c r="N12" s="552">
        <v>0</v>
      </c>
    </row>
    <row r="13" spans="1:17" s="543" customFormat="1">
      <c r="A13" s="553"/>
      <c r="B13" s="554" t="s">
        <v>154</v>
      </c>
      <c r="C13" s="548" t="s">
        <v>150</v>
      </c>
      <c r="D13" s="548" t="s">
        <v>150</v>
      </c>
      <c r="E13" s="548" t="s">
        <v>150</v>
      </c>
      <c r="F13" s="548" t="s">
        <v>150</v>
      </c>
      <c r="G13" s="551">
        <v>49.1</v>
      </c>
      <c r="H13" s="551">
        <v>15</v>
      </c>
      <c r="I13" s="548" t="s">
        <v>150</v>
      </c>
      <c r="J13" s="548" t="s">
        <v>150</v>
      </c>
      <c r="K13" s="552">
        <v>0.105</v>
      </c>
      <c r="L13" s="552">
        <v>0.17599999999999999</v>
      </c>
      <c r="M13" s="552">
        <v>0.186</v>
      </c>
      <c r="N13" s="552">
        <v>0.19600000000000001</v>
      </c>
    </row>
    <row r="14" spans="1:17" s="543" customFormat="1">
      <c r="A14" s="553"/>
      <c r="B14" s="554" t="s">
        <v>96</v>
      </c>
      <c r="C14" s="548" t="s">
        <v>150</v>
      </c>
      <c r="D14" s="548" t="s">
        <v>150</v>
      </c>
      <c r="E14" s="548" t="s">
        <v>150</v>
      </c>
      <c r="F14" s="548" t="s">
        <v>150</v>
      </c>
      <c r="G14" s="551">
        <v>49.1</v>
      </c>
      <c r="H14" s="551">
        <v>15</v>
      </c>
      <c r="I14" s="548" t="s">
        <v>150</v>
      </c>
      <c r="J14" s="548" t="s">
        <v>150</v>
      </c>
      <c r="K14" s="552">
        <v>0.22700000000000001</v>
      </c>
      <c r="L14" s="552">
        <v>0.20300000000000001</v>
      </c>
      <c r="M14" s="552">
        <v>0.159</v>
      </c>
      <c r="N14" s="552">
        <v>0.17199999999999999</v>
      </c>
    </row>
    <row r="15" spans="1:17" s="543" customFormat="1">
      <c r="A15" s="553"/>
      <c r="B15" s="554" t="s">
        <v>155</v>
      </c>
      <c r="C15" s="548" t="s">
        <v>150</v>
      </c>
      <c r="D15" s="548" t="s">
        <v>150</v>
      </c>
      <c r="E15" s="548" t="s">
        <v>150</v>
      </c>
      <c r="F15" s="548" t="s">
        <v>150</v>
      </c>
      <c r="G15" s="551">
        <v>49.1</v>
      </c>
      <c r="H15" s="551">
        <v>15</v>
      </c>
      <c r="I15" s="548" t="s">
        <v>150</v>
      </c>
      <c r="J15" s="548" t="s">
        <v>150</v>
      </c>
      <c r="K15" s="552">
        <v>0.215</v>
      </c>
      <c r="L15" s="552">
        <v>0.191</v>
      </c>
      <c r="M15" s="552">
        <v>0.14699999999999999</v>
      </c>
      <c r="N15" s="552">
        <v>0.16</v>
      </c>
    </row>
    <row r="16" spans="1:17" s="543" customFormat="1">
      <c r="A16" s="553"/>
      <c r="B16" s="555" t="s">
        <v>156</v>
      </c>
      <c r="C16" s="548" t="s">
        <v>150</v>
      </c>
      <c r="D16" s="548" t="s">
        <v>150</v>
      </c>
      <c r="E16" s="548" t="s">
        <v>150</v>
      </c>
      <c r="F16" s="548" t="s">
        <v>150</v>
      </c>
      <c r="G16" s="551">
        <v>49.1</v>
      </c>
      <c r="H16" s="551">
        <v>15</v>
      </c>
      <c r="I16" s="548" t="s">
        <v>150</v>
      </c>
      <c r="J16" s="548" t="s">
        <v>150</v>
      </c>
      <c r="K16" s="552">
        <v>2E-3</v>
      </c>
      <c r="L16" s="552">
        <v>2E-3</v>
      </c>
      <c r="M16" s="552">
        <v>2E-3</v>
      </c>
      <c r="N16" s="552">
        <v>2E-3</v>
      </c>
    </row>
    <row r="17" spans="1:15" s="543" customFormat="1">
      <c r="A17" s="553"/>
      <c r="B17" s="555" t="s">
        <v>173</v>
      </c>
      <c r="C17" s="548" t="s">
        <v>150</v>
      </c>
      <c r="D17" s="548" t="s">
        <v>150</v>
      </c>
      <c r="E17" s="548" t="s">
        <v>150</v>
      </c>
      <c r="F17" s="548" t="s">
        <v>150</v>
      </c>
      <c r="G17" s="551">
        <v>49.1</v>
      </c>
      <c r="H17" s="551">
        <v>15</v>
      </c>
      <c r="I17" s="548" t="s">
        <v>150</v>
      </c>
      <c r="J17" s="548" t="s">
        <v>150</v>
      </c>
      <c r="K17" s="552">
        <v>0.495</v>
      </c>
      <c r="L17" s="552">
        <v>0.53700000000000003</v>
      </c>
      <c r="M17" s="552">
        <v>0.50600000000000001</v>
      </c>
      <c r="N17" s="552">
        <v>0.54300000000000004</v>
      </c>
    </row>
    <row r="18" spans="1:15" s="543" customFormat="1">
      <c r="A18" s="553"/>
      <c r="B18" s="555" t="s">
        <v>158</v>
      </c>
      <c r="C18" s="548" t="s">
        <v>150</v>
      </c>
      <c r="D18" s="548" t="s">
        <v>150</v>
      </c>
      <c r="E18" s="548" t="s">
        <v>150</v>
      </c>
      <c r="F18" s="548" t="s">
        <v>150</v>
      </c>
      <c r="G18" s="551">
        <v>49.1</v>
      </c>
      <c r="H18" s="551">
        <v>15</v>
      </c>
      <c r="I18" s="548" t="s">
        <v>150</v>
      </c>
      <c r="J18" s="548" t="s">
        <v>150</v>
      </c>
      <c r="K18" s="552">
        <v>0.42499999999999999</v>
      </c>
      <c r="L18" s="552">
        <v>0.40400000000000003</v>
      </c>
      <c r="M18" s="552">
        <v>0.51</v>
      </c>
      <c r="N18" s="552">
        <v>0.36799999999999999</v>
      </c>
    </row>
    <row r="19" spans="1:15" s="543" customFormat="1">
      <c r="A19" s="553"/>
      <c r="B19" s="555" t="s">
        <v>159</v>
      </c>
      <c r="C19" s="548" t="s">
        <v>150</v>
      </c>
      <c r="D19" s="548" t="s">
        <v>150</v>
      </c>
      <c r="E19" s="548" t="s">
        <v>150</v>
      </c>
      <c r="F19" s="548" t="s">
        <v>150</v>
      </c>
      <c r="G19" s="551">
        <v>49.1</v>
      </c>
      <c r="H19" s="551">
        <v>15</v>
      </c>
      <c r="I19" s="548" t="s">
        <v>150</v>
      </c>
      <c r="J19" s="548" t="s">
        <v>150</v>
      </c>
      <c r="K19" s="552">
        <v>0.06</v>
      </c>
      <c r="L19" s="552">
        <v>6.6000000000000003E-2</v>
      </c>
      <c r="M19" s="552">
        <v>6.3E-2</v>
      </c>
      <c r="N19" s="552">
        <v>6.2E-2</v>
      </c>
    </row>
    <row r="20" spans="1:15">
      <c r="A20" s="556"/>
      <c r="B20" s="557"/>
      <c r="C20" s="548"/>
      <c r="D20" s="548"/>
      <c r="E20" s="551"/>
      <c r="F20" s="551"/>
      <c r="G20" s="551"/>
      <c r="H20" s="551"/>
      <c r="I20" s="548"/>
      <c r="J20" s="548"/>
      <c r="K20" s="552"/>
      <c r="L20" s="552"/>
      <c r="M20" s="552"/>
      <c r="N20" s="552"/>
      <c r="O20" s="538"/>
    </row>
    <row r="21" spans="1:15">
      <c r="A21" s="551"/>
      <c r="B21" s="558" t="s">
        <v>29</v>
      </c>
      <c r="C21" s="548"/>
      <c r="D21" s="548"/>
      <c r="E21" s="559"/>
      <c r="F21" s="559"/>
      <c r="G21" s="559"/>
      <c r="H21" s="559"/>
      <c r="I21" s="548"/>
      <c r="J21" s="548"/>
      <c r="K21" s="560">
        <f>K10+K11+K12+K13+K14+K15+K16+K17+K18+K19</f>
        <v>1.5290000000000001</v>
      </c>
      <c r="L21" s="560">
        <f>L10+L11+L12+L13+L14+L15+L16+L17+L18+L19</f>
        <v>1.579</v>
      </c>
      <c r="M21" s="560">
        <f>M10+M11+M12+M13+M14+M15+M16+M17+M18+M19</f>
        <v>1.573</v>
      </c>
      <c r="N21" s="560">
        <f>N10+N11+N12+N13+N14+N15+N16+N17+N18+N19</f>
        <v>1.5029999999999999</v>
      </c>
      <c r="O21" s="538"/>
    </row>
    <row r="22" spans="1:15">
      <c r="A22" s="549"/>
      <c r="B22" s="558"/>
      <c r="C22" s="548"/>
      <c r="D22" s="548"/>
      <c r="E22" s="559"/>
      <c r="F22" s="559"/>
      <c r="G22" s="559"/>
      <c r="H22" s="559"/>
      <c r="I22" s="548"/>
      <c r="J22" s="548"/>
      <c r="K22" s="560"/>
      <c r="L22" s="560"/>
      <c r="M22" s="560"/>
      <c r="N22" s="560"/>
      <c r="O22" s="538"/>
    </row>
    <row r="23" spans="1:15" s="543" customFormat="1">
      <c r="A23" s="549" t="s">
        <v>160</v>
      </c>
      <c r="B23" s="554" t="s">
        <v>128</v>
      </c>
      <c r="C23" s="548" t="s">
        <v>150</v>
      </c>
      <c r="D23" s="548" t="s">
        <v>150</v>
      </c>
      <c r="E23" s="551">
        <v>46.6</v>
      </c>
      <c r="F23" s="551">
        <v>0.3</v>
      </c>
      <c r="G23" s="551">
        <v>48.7</v>
      </c>
      <c r="H23" s="551">
        <v>65</v>
      </c>
      <c r="I23" s="548" t="s">
        <v>150</v>
      </c>
      <c r="J23" s="548" t="s">
        <v>150</v>
      </c>
      <c r="K23" s="552">
        <v>1.0489999999999999</v>
      </c>
      <c r="L23" s="552">
        <v>1.0109999999999999</v>
      </c>
      <c r="M23" s="552">
        <v>1.0289999999999999</v>
      </c>
      <c r="N23" s="552">
        <v>1.115</v>
      </c>
    </row>
    <row r="24" spans="1:15" s="543" customFormat="1">
      <c r="A24" s="553" t="s">
        <v>161</v>
      </c>
      <c r="B24" s="554" t="s">
        <v>162</v>
      </c>
      <c r="C24" s="548" t="s">
        <v>150</v>
      </c>
      <c r="D24" s="548" t="s">
        <v>150</v>
      </c>
      <c r="E24" s="551">
        <v>46.6</v>
      </c>
      <c r="F24" s="551">
        <v>0.3</v>
      </c>
      <c r="G24" s="551">
        <v>48.7</v>
      </c>
      <c r="H24" s="551">
        <v>65</v>
      </c>
      <c r="I24" s="548" t="s">
        <v>150</v>
      </c>
      <c r="J24" s="548" t="s">
        <v>150</v>
      </c>
      <c r="K24" s="552">
        <v>2.2949999999999999</v>
      </c>
      <c r="L24" s="552">
        <v>2.319</v>
      </c>
      <c r="M24" s="552">
        <v>2.3410000000000002</v>
      </c>
      <c r="N24" s="552">
        <v>2.4</v>
      </c>
    </row>
    <row r="25" spans="1:15" s="543" customFormat="1">
      <c r="A25" s="553"/>
      <c r="B25" s="554" t="s">
        <v>163</v>
      </c>
      <c r="C25" s="548" t="s">
        <v>150</v>
      </c>
      <c r="D25" s="548" t="s">
        <v>150</v>
      </c>
      <c r="E25" s="551">
        <v>46.6</v>
      </c>
      <c r="F25" s="551">
        <v>0.3</v>
      </c>
      <c r="G25" s="551">
        <v>48.7</v>
      </c>
      <c r="H25" s="551">
        <v>65</v>
      </c>
      <c r="I25" s="548" t="s">
        <v>150</v>
      </c>
      <c r="J25" s="548" t="s">
        <v>150</v>
      </c>
      <c r="K25" s="552">
        <v>0.161</v>
      </c>
      <c r="L25" s="552">
        <v>0.24399999999999999</v>
      </c>
      <c r="M25" s="552">
        <v>0.24099999999999999</v>
      </c>
      <c r="N25" s="552">
        <v>0.248</v>
      </c>
    </row>
    <row r="26" spans="1:15" s="543" customFormat="1">
      <c r="A26" s="553"/>
      <c r="B26" s="555" t="s">
        <v>164</v>
      </c>
      <c r="C26" s="548" t="s">
        <v>150</v>
      </c>
      <c r="D26" s="548" t="s">
        <v>150</v>
      </c>
      <c r="E26" s="551">
        <v>46.6</v>
      </c>
      <c r="F26" s="551">
        <v>0.3</v>
      </c>
      <c r="G26" s="551">
        <v>48.7</v>
      </c>
      <c r="H26" s="551">
        <v>65</v>
      </c>
      <c r="I26" s="548" t="s">
        <v>150</v>
      </c>
      <c r="J26" s="548" t="s">
        <v>150</v>
      </c>
      <c r="K26" s="552">
        <v>0.11899999999999999</v>
      </c>
      <c r="L26" s="552">
        <v>0.16</v>
      </c>
      <c r="M26" s="552">
        <v>0.13200000000000001</v>
      </c>
      <c r="N26" s="552">
        <v>0.151</v>
      </c>
    </row>
    <row r="27" spans="1:15" s="543" customFormat="1">
      <c r="A27" s="553"/>
      <c r="B27" s="554" t="s">
        <v>121</v>
      </c>
      <c r="C27" s="548" t="s">
        <v>150</v>
      </c>
      <c r="D27" s="548" t="s">
        <v>150</v>
      </c>
      <c r="E27" s="551">
        <v>46.6</v>
      </c>
      <c r="F27" s="551">
        <v>0.3</v>
      </c>
      <c r="G27" s="551">
        <v>48.7</v>
      </c>
      <c r="H27" s="551">
        <v>65</v>
      </c>
      <c r="I27" s="548" t="s">
        <v>150</v>
      </c>
      <c r="J27" s="548" t="s">
        <v>150</v>
      </c>
      <c r="K27" s="552">
        <v>7.0000000000000001E-3</v>
      </c>
      <c r="L27" s="552">
        <v>7.0000000000000001E-3</v>
      </c>
      <c r="M27" s="552">
        <v>7.0000000000000001E-3</v>
      </c>
      <c r="N27" s="552">
        <v>2.5999999999999999E-2</v>
      </c>
    </row>
    <row r="28" spans="1:15" s="543" customFormat="1">
      <c r="A28" s="553"/>
      <c r="B28" s="554" t="s">
        <v>129</v>
      </c>
      <c r="C28" s="548" t="s">
        <v>150</v>
      </c>
      <c r="D28" s="548" t="s">
        <v>150</v>
      </c>
      <c r="E28" s="551">
        <v>46.6</v>
      </c>
      <c r="F28" s="551">
        <v>0.3</v>
      </c>
      <c r="G28" s="551">
        <v>48.7</v>
      </c>
      <c r="H28" s="551">
        <v>65</v>
      </c>
      <c r="I28" s="548" t="s">
        <v>150</v>
      </c>
      <c r="J28" s="548" t="s">
        <v>150</v>
      </c>
      <c r="K28" s="552">
        <v>0.28699999999999998</v>
      </c>
      <c r="L28" s="552">
        <v>0.28699999999999998</v>
      </c>
      <c r="M28" s="552">
        <v>0.28699999999999998</v>
      </c>
      <c r="N28" s="552">
        <v>0.28599999999999998</v>
      </c>
    </row>
    <row r="29" spans="1:15">
      <c r="A29" s="556"/>
      <c r="B29" s="557"/>
      <c r="C29" s="551"/>
      <c r="D29" s="551"/>
      <c r="E29" s="551"/>
      <c r="F29" s="551"/>
      <c r="G29" s="551"/>
      <c r="H29" s="551"/>
      <c r="I29" s="551"/>
      <c r="J29" s="551"/>
      <c r="K29" s="552"/>
      <c r="L29" s="552"/>
      <c r="M29" s="552"/>
      <c r="N29" s="552"/>
      <c r="O29" s="538"/>
    </row>
    <row r="30" spans="1:15">
      <c r="A30" s="556"/>
      <c r="B30" s="561" t="s">
        <v>29</v>
      </c>
      <c r="C30" s="559"/>
      <c r="D30" s="559"/>
      <c r="E30" s="559"/>
      <c r="F30" s="559"/>
      <c r="G30" s="559"/>
      <c r="H30" s="559"/>
      <c r="I30" s="559"/>
      <c r="J30" s="559"/>
      <c r="K30" s="560">
        <f>K23+K24+K25+K26+K27+K28</f>
        <v>3.9179999999999997</v>
      </c>
      <c r="L30" s="560">
        <f>L23+L24+L25+L26+L27+L28</f>
        <v>4.0280000000000005</v>
      </c>
      <c r="M30" s="560">
        <f>M23+M24+M25+M26+M27+M28</f>
        <v>4.0370000000000008</v>
      </c>
      <c r="N30" s="560">
        <f>N23+N24+N25+N26+N27+N28</f>
        <v>4.2259999999999991</v>
      </c>
      <c r="O30" s="538"/>
    </row>
    <row r="31" spans="1:15">
      <c r="A31" s="543"/>
      <c r="B31" s="543"/>
      <c r="C31" s="543"/>
      <c r="D31" s="543"/>
      <c r="E31" s="543"/>
      <c r="F31" s="543"/>
      <c r="G31" s="543"/>
      <c r="H31" s="543"/>
      <c r="I31" s="543"/>
      <c r="J31" s="543"/>
      <c r="K31" s="562"/>
      <c r="L31" s="562"/>
      <c r="M31" s="562"/>
      <c r="N31" s="562"/>
      <c r="O31" s="538"/>
    </row>
    <row r="32" spans="1:15">
      <c r="A32" t="s">
        <v>68</v>
      </c>
      <c r="B32" s="543"/>
      <c r="C32" s="543"/>
      <c r="D32" s="543"/>
      <c r="E32" s="543"/>
      <c r="F32" t="s">
        <v>69</v>
      </c>
      <c r="G32" s="543"/>
      <c r="H32" s="543"/>
      <c r="I32" s="543"/>
      <c r="J32" s="543"/>
      <c r="K32" s="543"/>
      <c r="L32" s="543"/>
      <c r="M32" s="543"/>
      <c r="N32" s="543"/>
      <c r="O32" s="538"/>
    </row>
    <row r="33" spans="1:15">
      <c r="A33" s="543"/>
      <c r="B33" s="543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38"/>
    </row>
    <row r="34" spans="1:15">
      <c r="A34" s="565"/>
      <c r="B34" s="566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38"/>
    </row>
    <row r="35" spans="1:15">
      <c r="A35" s="538"/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</row>
    <row r="36" spans="1:15">
      <c r="A36" s="538"/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</row>
    <row r="37" spans="1:15">
      <c r="A37" s="538"/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</row>
    <row r="38" spans="1:15">
      <c r="A38" s="538"/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scale="9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6"/>
  <sheetViews>
    <sheetView zoomScaleNormal="100" workbookViewId="0">
      <selection activeCell="N26" sqref="N26"/>
    </sheetView>
  </sheetViews>
  <sheetFormatPr defaultRowHeight="12.75"/>
  <cols>
    <col min="1" max="1" width="13.5703125" customWidth="1"/>
    <col min="2" max="2" width="30.85546875" customWidth="1"/>
    <col min="3" max="14" width="7.7109375" customWidth="1"/>
  </cols>
  <sheetData>
    <row r="1" spans="1:17">
      <c r="A1" t="s">
        <v>137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38"/>
    </row>
    <row r="2" spans="1:17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38"/>
    </row>
    <row r="3" spans="1:17" s="542" customFormat="1" ht="15.75">
      <c r="A3" s="539" t="s">
        <v>138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1"/>
      <c r="P3" s="541"/>
      <c r="Q3" s="541"/>
    </row>
    <row r="4" spans="1:17" s="542" customFormat="1" ht="15.75">
      <c r="A4" s="539" t="str">
        <f>[4]Вед.АЧР!A6</f>
        <v>на ПС потребителей. 16 декабря 2020г.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</row>
    <row r="5" spans="1:17" s="544" customFormat="1">
      <c r="A5" s="543"/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38"/>
    </row>
    <row r="6" spans="1:17" s="544" customFormat="1" ht="15.75" customHeight="1">
      <c r="A6" s="545" t="s">
        <v>140</v>
      </c>
      <c r="B6" s="545" t="s">
        <v>141</v>
      </c>
      <c r="C6" s="546" t="s">
        <v>142</v>
      </c>
      <c r="D6" s="546"/>
      <c r="E6" s="546" t="s">
        <v>143</v>
      </c>
      <c r="F6" s="546"/>
      <c r="G6" s="546" t="s">
        <v>144</v>
      </c>
      <c r="H6" s="546"/>
      <c r="I6" s="546" t="s">
        <v>145</v>
      </c>
      <c r="J6" s="546"/>
      <c r="K6" s="546" t="s">
        <v>146</v>
      </c>
      <c r="L6" s="546"/>
      <c r="M6" s="546"/>
      <c r="N6" s="546"/>
      <c r="O6" s="538"/>
    </row>
    <row r="7" spans="1:17" s="544" customFormat="1" ht="12.75" customHeight="1">
      <c r="A7" s="547"/>
      <c r="B7" s="547"/>
      <c r="C7" s="548" t="s">
        <v>147</v>
      </c>
      <c r="D7" s="548" t="s">
        <v>38</v>
      </c>
      <c r="E7" s="548" t="s">
        <v>147</v>
      </c>
      <c r="F7" s="548" t="s">
        <v>38</v>
      </c>
      <c r="G7" s="548" t="s">
        <v>147</v>
      </c>
      <c r="H7" s="548" t="s">
        <v>38</v>
      </c>
      <c r="I7" s="548" t="s">
        <v>147</v>
      </c>
      <c r="J7" s="548" t="s">
        <v>38</v>
      </c>
      <c r="K7" s="548" t="s">
        <v>174</v>
      </c>
      <c r="L7" s="548" t="s">
        <v>175</v>
      </c>
      <c r="M7" s="548" t="s">
        <v>176</v>
      </c>
      <c r="N7" s="548" t="s">
        <v>177</v>
      </c>
      <c r="O7" s="538"/>
    </row>
    <row r="8" spans="1:17" s="543" customFormat="1" ht="25.5">
      <c r="A8" s="549" t="s">
        <v>148</v>
      </c>
      <c r="B8" s="550" t="s">
        <v>149</v>
      </c>
      <c r="C8" s="548" t="s">
        <v>150</v>
      </c>
      <c r="D8" s="548" t="s">
        <v>150</v>
      </c>
      <c r="E8" s="548" t="s">
        <v>150</v>
      </c>
      <c r="F8" s="548" t="s">
        <v>150</v>
      </c>
      <c r="G8" s="551">
        <v>49.1</v>
      </c>
      <c r="H8" s="551">
        <v>15</v>
      </c>
      <c r="I8" s="548" t="s">
        <v>150</v>
      </c>
      <c r="J8" s="548" t="s">
        <v>150</v>
      </c>
      <c r="K8" s="552">
        <v>0</v>
      </c>
      <c r="L8" s="552">
        <v>0</v>
      </c>
      <c r="M8" s="552">
        <v>0</v>
      </c>
      <c r="N8" s="552">
        <v>0</v>
      </c>
    </row>
    <row r="9" spans="1:17" s="543" customFormat="1" ht="25.5">
      <c r="A9" s="553" t="s">
        <v>151</v>
      </c>
      <c r="B9" s="550" t="s">
        <v>152</v>
      </c>
      <c r="C9" s="548" t="s">
        <v>150</v>
      </c>
      <c r="D9" s="548" t="s">
        <v>150</v>
      </c>
      <c r="E9" s="548" t="s">
        <v>150</v>
      </c>
      <c r="F9" s="548" t="s">
        <v>150</v>
      </c>
      <c r="G9" s="551">
        <v>49.1</v>
      </c>
      <c r="H9" s="551">
        <v>15</v>
      </c>
      <c r="I9" s="548" t="s">
        <v>150</v>
      </c>
      <c r="J9" s="548" t="s">
        <v>150</v>
      </c>
      <c r="K9" s="552">
        <v>0</v>
      </c>
      <c r="L9" s="552">
        <v>0</v>
      </c>
      <c r="M9" s="552">
        <v>0</v>
      </c>
      <c r="N9" s="552">
        <v>0</v>
      </c>
    </row>
    <row r="10" spans="1:17" s="543" customFormat="1">
      <c r="A10" s="553"/>
      <c r="B10" s="554" t="s">
        <v>153</v>
      </c>
      <c r="C10" s="548" t="s">
        <v>150</v>
      </c>
      <c r="D10" s="548" t="s">
        <v>150</v>
      </c>
      <c r="E10" s="548" t="s">
        <v>150</v>
      </c>
      <c r="F10" s="548" t="s">
        <v>150</v>
      </c>
      <c r="G10" s="551">
        <v>49.1</v>
      </c>
      <c r="H10" s="551">
        <v>15</v>
      </c>
      <c r="I10" s="548" t="s">
        <v>150</v>
      </c>
      <c r="J10" s="548" t="s">
        <v>150</v>
      </c>
      <c r="K10" s="552">
        <v>0</v>
      </c>
      <c r="L10" s="552">
        <v>0</v>
      </c>
      <c r="M10" s="552">
        <v>0</v>
      </c>
      <c r="N10" s="552">
        <v>0</v>
      </c>
    </row>
    <row r="11" spans="1:17" s="543" customFormat="1">
      <c r="A11" s="553"/>
      <c r="B11" s="554" t="s">
        <v>154</v>
      </c>
      <c r="C11" s="548" t="s">
        <v>150</v>
      </c>
      <c r="D11" s="548" t="s">
        <v>150</v>
      </c>
      <c r="E11" s="548" t="s">
        <v>150</v>
      </c>
      <c r="F11" s="548" t="s">
        <v>150</v>
      </c>
      <c r="G11" s="551">
        <v>49.1</v>
      </c>
      <c r="H11" s="551">
        <v>15</v>
      </c>
      <c r="I11" s="548" t="s">
        <v>150</v>
      </c>
      <c r="J11" s="548" t="s">
        <v>150</v>
      </c>
      <c r="K11" s="552">
        <v>0.161</v>
      </c>
      <c r="L11" s="552">
        <v>0</v>
      </c>
      <c r="M11" s="552">
        <v>0</v>
      </c>
      <c r="N11" s="552">
        <v>0</v>
      </c>
    </row>
    <row r="12" spans="1:17" s="543" customFormat="1">
      <c r="A12" s="553"/>
      <c r="B12" s="554" t="s">
        <v>96</v>
      </c>
      <c r="C12" s="548" t="s">
        <v>150</v>
      </c>
      <c r="D12" s="548" t="s">
        <v>150</v>
      </c>
      <c r="E12" s="548" t="s">
        <v>150</v>
      </c>
      <c r="F12" s="548" t="s">
        <v>150</v>
      </c>
      <c r="G12" s="551">
        <v>49.1</v>
      </c>
      <c r="H12" s="551">
        <v>15</v>
      </c>
      <c r="I12" s="548" t="s">
        <v>150</v>
      </c>
      <c r="J12" s="548" t="s">
        <v>150</v>
      </c>
      <c r="K12" s="552">
        <v>0.20799999999999999</v>
      </c>
      <c r="L12" s="552">
        <v>0.186</v>
      </c>
      <c r="M12" s="552">
        <v>0.187</v>
      </c>
      <c r="N12" s="552">
        <v>0.17100000000000001</v>
      </c>
    </row>
    <row r="13" spans="1:17" s="543" customFormat="1">
      <c r="A13" s="553"/>
      <c r="B13" s="554" t="s">
        <v>155</v>
      </c>
      <c r="C13" s="548" t="s">
        <v>150</v>
      </c>
      <c r="D13" s="548" t="s">
        <v>150</v>
      </c>
      <c r="E13" s="548" t="s">
        <v>150</v>
      </c>
      <c r="F13" s="548" t="s">
        <v>150</v>
      </c>
      <c r="G13" s="551">
        <v>49.1</v>
      </c>
      <c r="H13" s="551">
        <v>15</v>
      </c>
      <c r="I13" s="548" t="s">
        <v>150</v>
      </c>
      <c r="J13" s="548" t="s">
        <v>150</v>
      </c>
      <c r="K13" s="552">
        <v>0.19600000000000001</v>
      </c>
      <c r="L13" s="552">
        <v>0.17399999999999999</v>
      </c>
      <c r="M13" s="552">
        <v>0.17499999999999999</v>
      </c>
      <c r="N13" s="552">
        <v>0.159</v>
      </c>
    </row>
    <row r="14" spans="1:17" s="543" customFormat="1">
      <c r="A14" s="553"/>
      <c r="B14" s="555" t="s">
        <v>156</v>
      </c>
      <c r="C14" s="548" t="s">
        <v>150</v>
      </c>
      <c r="D14" s="548" t="s">
        <v>150</v>
      </c>
      <c r="E14" s="548" t="s">
        <v>150</v>
      </c>
      <c r="F14" s="548" t="s">
        <v>150</v>
      </c>
      <c r="G14" s="551">
        <v>49.1</v>
      </c>
      <c r="H14" s="551">
        <v>15</v>
      </c>
      <c r="I14" s="548" t="s">
        <v>150</v>
      </c>
      <c r="J14" s="548" t="s">
        <v>150</v>
      </c>
      <c r="K14" s="552">
        <v>2E-3</v>
      </c>
      <c r="L14" s="552">
        <v>2E-3</v>
      </c>
      <c r="M14" s="552">
        <v>2E-3</v>
      </c>
      <c r="N14" s="552">
        <v>2E-3</v>
      </c>
    </row>
    <row r="15" spans="1:17" s="543" customFormat="1">
      <c r="A15" s="553"/>
      <c r="B15" s="555" t="s">
        <v>157</v>
      </c>
      <c r="C15" s="548" t="s">
        <v>150</v>
      </c>
      <c r="D15" s="548" t="s">
        <v>150</v>
      </c>
      <c r="E15" s="548" t="s">
        <v>150</v>
      </c>
      <c r="F15" s="548" t="s">
        <v>150</v>
      </c>
      <c r="G15" s="551">
        <v>49.1</v>
      </c>
      <c r="H15" s="551">
        <v>15</v>
      </c>
      <c r="I15" s="548" t="s">
        <v>150</v>
      </c>
      <c r="J15" s="548" t="s">
        <v>150</v>
      </c>
      <c r="K15" s="552">
        <v>0.48</v>
      </c>
      <c r="L15" s="552">
        <v>0.45600000000000002</v>
      </c>
      <c r="M15" s="552">
        <v>0.46700000000000003</v>
      </c>
      <c r="N15" s="552">
        <v>0.252</v>
      </c>
    </row>
    <row r="16" spans="1:17" s="543" customFormat="1">
      <c r="A16" s="553"/>
      <c r="B16" s="555" t="s">
        <v>158</v>
      </c>
      <c r="C16" s="548" t="s">
        <v>150</v>
      </c>
      <c r="D16" s="548" t="s">
        <v>150</v>
      </c>
      <c r="E16" s="548" t="s">
        <v>150</v>
      </c>
      <c r="F16" s="548" t="s">
        <v>150</v>
      </c>
      <c r="G16" s="551">
        <v>49.1</v>
      </c>
      <c r="H16" s="551">
        <v>15</v>
      </c>
      <c r="I16" s="548" t="s">
        <v>150</v>
      </c>
      <c r="J16" s="548" t="s">
        <v>150</v>
      </c>
      <c r="K16" s="552">
        <v>0.434</v>
      </c>
      <c r="L16" s="552">
        <v>0.41499999999999998</v>
      </c>
      <c r="M16" s="552">
        <v>0.45800000000000002</v>
      </c>
      <c r="N16" s="552">
        <v>0.40200000000000002</v>
      </c>
    </row>
    <row r="17" spans="1:15" s="543" customFormat="1">
      <c r="A17" s="553"/>
      <c r="B17" s="555" t="s">
        <v>159</v>
      </c>
      <c r="C17" s="548" t="s">
        <v>150</v>
      </c>
      <c r="D17" s="548" t="s">
        <v>150</v>
      </c>
      <c r="E17" s="548" t="s">
        <v>150</v>
      </c>
      <c r="F17" s="548" t="s">
        <v>150</v>
      </c>
      <c r="G17" s="551">
        <v>49.1</v>
      </c>
      <c r="H17" s="551">
        <v>15</v>
      </c>
      <c r="I17" s="548" t="s">
        <v>150</v>
      </c>
      <c r="J17" s="548" t="s">
        <v>150</v>
      </c>
      <c r="K17" s="552">
        <v>6.2E-2</v>
      </c>
      <c r="L17" s="552">
        <v>6.0999999999999999E-2</v>
      </c>
      <c r="M17" s="552">
        <v>6.2E-2</v>
      </c>
      <c r="N17" s="552">
        <v>6.3E-2</v>
      </c>
    </row>
    <row r="18" spans="1:15">
      <c r="A18" s="556"/>
      <c r="B18" s="557"/>
      <c r="C18" s="548"/>
      <c r="D18" s="548"/>
      <c r="E18" s="551"/>
      <c r="F18" s="551"/>
      <c r="G18" s="551"/>
      <c r="H18" s="551"/>
      <c r="I18" s="548"/>
      <c r="J18" s="548"/>
      <c r="K18" s="552"/>
      <c r="L18" s="552"/>
      <c r="M18" s="552"/>
      <c r="N18" s="552"/>
      <c r="O18" s="538"/>
    </row>
    <row r="19" spans="1:15">
      <c r="A19" s="551"/>
      <c r="B19" s="558" t="s">
        <v>29</v>
      </c>
      <c r="C19" s="548"/>
      <c r="D19" s="548"/>
      <c r="E19" s="559"/>
      <c r="F19" s="559"/>
      <c r="G19" s="559"/>
      <c r="H19" s="559"/>
      <c r="I19" s="548"/>
      <c r="J19" s="548"/>
      <c r="K19" s="560">
        <f>K8+K9+K10+K11+K12+K13+K14+K15+K16+K17</f>
        <v>1.5429999999999999</v>
      </c>
      <c r="L19" s="560">
        <f>L8+L9+L10+L11+L12+L13+L14+L15+L16+L17</f>
        <v>1.294</v>
      </c>
      <c r="M19" s="560">
        <f>M8+M9+M10+M11+M12+M13+M14+M15+M16+M17</f>
        <v>1.351</v>
      </c>
      <c r="N19" s="560">
        <f>N8+N9+N10+N11+N12+N13+N14+N15+N16+N17</f>
        <v>1.0490000000000002</v>
      </c>
      <c r="O19" s="538"/>
    </row>
    <row r="20" spans="1:15">
      <c r="A20" s="549"/>
      <c r="B20" s="558"/>
      <c r="C20" s="548"/>
      <c r="D20" s="548"/>
      <c r="E20" s="559"/>
      <c r="F20" s="559"/>
      <c r="G20" s="559"/>
      <c r="H20" s="559"/>
      <c r="I20" s="548"/>
      <c r="J20" s="548"/>
      <c r="K20" s="560"/>
      <c r="L20" s="560"/>
      <c r="M20" s="560"/>
      <c r="N20" s="560"/>
      <c r="O20" s="538"/>
    </row>
    <row r="21" spans="1:15" s="543" customFormat="1">
      <c r="A21" s="549" t="s">
        <v>160</v>
      </c>
      <c r="B21" s="554" t="s">
        <v>128</v>
      </c>
      <c r="C21" s="548" t="s">
        <v>150</v>
      </c>
      <c r="D21" s="548" t="s">
        <v>150</v>
      </c>
      <c r="E21" s="551">
        <v>46.6</v>
      </c>
      <c r="F21" s="551">
        <v>0.3</v>
      </c>
      <c r="G21" s="551">
        <v>48.7</v>
      </c>
      <c r="H21" s="551">
        <v>65</v>
      </c>
      <c r="I21" s="548" t="s">
        <v>150</v>
      </c>
      <c r="J21" s="548" t="s">
        <v>150</v>
      </c>
      <c r="K21" s="552">
        <v>1.1359999999999999</v>
      </c>
      <c r="L21" s="552">
        <v>1.135</v>
      </c>
      <c r="M21" s="552">
        <v>1.1100000000000001</v>
      </c>
      <c r="N21" s="552">
        <v>1.157</v>
      </c>
    </row>
    <row r="22" spans="1:15" s="543" customFormat="1">
      <c r="A22" s="553" t="s">
        <v>161</v>
      </c>
      <c r="B22" s="554" t="s">
        <v>162</v>
      </c>
      <c r="C22" s="548" t="s">
        <v>150</v>
      </c>
      <c r="D22" s="548" t="s">
        <v>150</v>
      </c>
      <c r="E22" s="551">
        <v>46.6</v>
      </c>
      <c r="F22" s="551">
        <v>0.3</v>
      </c>
      <c r="G22" s="551">
        <v>48.7</v>
      </c>
      <c r="H22" s="551">
        <v>65</v>
      </c>
      <c r="I22" s="548" t="s">
        <v>150</v>
      </c>
      <c r="J22" s="548" t="s">
        <v>150</v>
      </c>
      <c r="K22" s="552">
        <v>2.391</v>
      </c>
      <c r="L22" s="552">
        <v>2.379</v>
      </c>
      <c r="M22" s="552">
        <v>2.363</v>
      </c>
      <c r="N22" s="552">
        <v>2.3929999999999998</v>
      </c>
    </row>
    <row r="23" spans="1:15" s="543" customFormat="1">
      <c r="A23" s="553"/>
      <c r="B23" s="554" t="s">
        <v>163</v>
      </c>
      <c r="C23" s="548" t="s">
        <v>150</v>
      </c>
      <c r="D23" s="548" t="s">
        <v>150</v>
      </c>
      <c r="E23" s="551">
        <v>46.6</v>
      </c>
      <c r="F23" s="551">
        <v>0.3</v>
      </c>
      <c r="G23" s="551">
        <v>48.7</v>
      </c>
      <c r="H23" s="551">
        <v>65</v>
      </c>
      <c r="I23" s="548" t="s">
        <v>150</v>
      </c>
      <c r="J23" s="548" t="s">
        <v>150</v>
      </c>
      <c r="K23" s="552">
        <v>0.191</v>
      </c>
      <c r="L23" s="552">
        <v>0.17199999999999999</v>
      </c>
      <c r="M23" s="552">
        <v>0.17199999999999999</v>
      </c>
      <c r="N23" s="552">
        <v>0.184</v>
      </c>
    </row>
    <row r="24" spans="1:15" s="543" customFormat="1">
      <c r="A24" s="553"/>
      <c r="B24" s="555" t="s">
        <v>164</v>
      </c>
      <c r="C24" s="548" t="s">
        <v>150</v>
      </c>
      <c r="D24" s="548" t="s">
        <v>150</v>
      </c>
      <c r="E24" s="551">
        <v>46.6</v>
      </c>
      <c r="F24" s="551">
        <v>0.3</v>
      </c>
      <c r="G24" s="551">
        <v>48.7</v>
      </c>
      <c r="H24" s="551">
        <v>65</v>
      </c>
      <c r="I24" s="548" t="s">
        <v>150</v>
      </c>
      <c r="J24" s="548" t="s">
        <v>150</v>
      </c>
      <c r="K24" s="552">
        <v>0.127</v>
      </c>
      <c r="L24" s="552">
        <v>0.122</v>
      </c>
      <c r="M24" s="552">
        <v>0.126</v>
      </c>
      <c r="N24" s="552">
        <v>0.112</v>
      </c>
    </row>
    <row r="25" spans="1:15" s="543" customFormat="1">
      <c r="A25" s="553"/>
      <c r="B25" s="554" t="s">
        <v>121</v>
      </c>
      <c r="C25" s="548" t="s">
        <v>150</v>
      </c>
      <c r="D25" s="548" t="s">
        <v>150</v>
      </c>
      <c r="E25" s="551">
        <v>46.6</v>
      </c>
      <c r="F25" s="551">
        <v>0.3</v>
      </c>
      <c r="G25" s="551">
        <v>48.7</v>
      </c>
      <c r="H25" s="551">
        <v>65</v>
      </c>
      <c r="I25" s="548" t="s">
        <v>150</v>
      </c>
      <c r="J25" s="548" t="s">
        <v>150</v>
      </c>
      <c r="K25" s="552">
        <v>2.9000000000000001E-2</v>
      </c>
      <c r="L25" s="552">
        <v>2.9000000000000001E-2</v>
      </c>
      <c r="M25" s="552">
        <v>2.9000000000000001E-2</v>
      </c>
      <c r="N25" s="552">
        <v>2.9000000000000001E-2</v>
      </c>
    </row>
    <row r="26" spans="1:15" s="543" customFormat="1">
      <c r="A26" s="553"/>
      <c r="B26" s="554" t="s">
        <v>129</v>
      </c>
      <c r="C26" s="548" t="s">
        <v>150</v>
      </c>
      <c r="D26" s="548" t="s">
        <v>150</v>
      </c>
      <c r="E26" s="551">
        <v>46.6</v>
      </c>
      <c r="F26" s="551">
        <v>0.3</v>
      </c>
      <c r="G26" s="551">
        <v>48.7</v>
      </c>
      <c r="H26" s="551">
        <v>65</v>
      </c>
      <c r="I26" s="548" t="s">
        <v>150</v>
      </c>
      <c r="J26" s="548" t="s">
        <v>150</v>
      </c>
      <c r="K26" s="552">
        <v>0.28599999999999998</v>
      </c>
      <c r="L26" s="552">
        <v>0.28599999999999998</v>
      </c>
      <c r="M26" s="552">
        <v>0.28699999999999998</v>
      </c>
      <c r="N26" s="552">
        <v>0.28699999999999998</v>
      </c>
    </row>
    <row r="27" spans="1:15">
      <c r="A27" s="556"/>
      <c r="B27" s="557"/>
      <c r="C27" s="551"/>
      <c r="D27" s="551"/>
      <c r="E27" s="551"/>
      <c r="F27" s="551"/>
      <c r="G27" s="551"/>
      <c r="H27" s="551"/>
      <c r="I27" s="551"/>
      <c r="J27" s="551"/>
      <c r="K27" s="552"/>
      <c r="L27" s="552"/>
      <c r="M27" s="552"/>
      <c r="N27" s="552"/>
      <c r="O27" s="538"/>
    </row>
    <row r="28" spans="1:15">
      <c r="A28" s="556"/>
      <c r="B28" s="561" t="s">
        <v>29</v>
      </c>
      <c r="C28" s="559"/>
      <c r="D28" s="559"/>
      <c r="E28" s="559"/>
      <c r="F28" s="559"/>
      <c r="G28" s="559"/>
      <c r="H28" s="559"/>
      <c r="I28" s="559"/>
      <c r="J28" s="559"/>
      <c r="K28" s="560">
        <f>K21+K22+K23+K24+K25+K26</f>
        <v>4.1599999999999993</v>
      </c>
      <c r="L28" s="560">
        <f>L21+L22+L23+L24+L25+L26</f>
        <v>4.1230000000000002</v>
      </c>
      <c r="M28" s="560">
        <f>M21+M22+M23+M24+M25+M26</f>
        <v>4.0869999999999997</v>
      </c>
      <c r="N28" s="560">
        <f>N21+N22+N23+N24+N25+N26</f>
        <v>4.1619999999999999</v>
      </c>
      <c r="O28" s="538"/>
    </row>
    <row r="29" spans="1:15">
      <c r="A29" s="543"/>
      <c r="B29" s="543"/>
      <c r="C29" s="543"/>
      <c r="D29" s="543"/>
      <c r="E29" s="543"/>
      <c r="F29" s="543"/>
      <c r="G29" s="543"/>
      <c r="H29" s="543"/>
      <c r="I29" s="543"/>
      <c r="J29" s="543"/>
      <c r="K29" s="562"/>
      <c r="L29" s="562"/>
      <c r="M29" s="562"/>
      <c r="N29" s="562"/>
      <c r="O29" s="538"/>
    </row>
    <row r="30" spans="1:15">
      <c r="A30" t="s">
        <v>68</v>
      </c>
      <c r="B30" s="543"/>
      <c r="C30" s="543"/>
      <c r="D30" s="543"/>
      <c r="E30" s="543"/>
      <c r="F30" t="s">
        <v>69</v>
      </c>
      <c r="G30" s="543"/>
      <c r="H30" s="543"/>
      <c r="I30" s="543"/>
      <c r="J30" s="543"/>
      <c r="K30" s="543"/>
      <c r="L30" s="543"/>
      <c r="M30" s="543"/>
      <c r="N30" s="543"/>
      <c r="O30" s="538"/>
    </row>
    <row r="31" spans="1:15">
      <c r="A31" s="543"/>
      <c r="B31" s="543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38"/>
    </row>
    <row r="32" spans="1:15">
      <c r="A32" s="565"/>
      <c r="B32" s="566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38"/>
    </row>
    <row r="33" spans="1:15">
      <c r="A33" s="538"/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</row>
    <row r="34" spans="1:15">
      <c r="A34" s="538"/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</row>
    <row r="35" spans="1:15">
      <c r="A35" s="538"/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</row>
    <row r="36" spans="1:15">
      <c r="A36" s="538"/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scale="9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7"/>
  <sheetViews>
    <sheetView zoomScaleNormal="100" workbookViewId="0">
      <selection activeCell="N27" sqref="N27"/>
    </sheetView>
  </sheetViews>
  <sheetFormatPr defaultRowHeight="12.75"/>
  <cols>
    <col min="1" max="1" width="13.5703125" customWidth="1"/>
    <col min="2" max="2" width="31.28515625" customWidth="1"/>
    <col min="3" max="14" width="7.7109375" customWidth="1"/>
  </cols>
  <sheetData>
    <row r="1" spans="1:17">
      <c r="A1" t="s">
        <v>137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38"/>
    </row>
    <row r="2" spans="1:17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38"/>
    </row>
    <row r="3" spans="1:17">
      <c r="A3" s="543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38"/>
    </row>
    <row r="4" spans="1:17" s="542" customFormat="1" ht="15.75">
      <c r="A4" s="539" t="s">
        <v>138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1"/>
      <c r="P4" s="541"/>
      <c r="Q4" s="541"/>
    </row>
    <row r="5" spans="1:17" s="542" customFormat="1" ht="15.75">
      <c r="A5" s="539" t="str">
        <f>[4]Вед.АЧР!A6</f>
        <v>на ПС потребителей. 16 декабря 2020г.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</row>
    <row r="6" spans="1:17" s="544" customFormat="1">
      <c r="A6" s="543"/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38"/>
    </row>
    <row r="7" spans="1:17" s="544" customFormat="1" ht="15.75" customHeight="1">
      <c r="A7" s="545" t="s">
        <v>140</v>
      </c>
      <c r="B7" s="545" t="s">
        <v>141</v>
      </c>
      <c r="C7" s="546" t="s">
        <v>142</v>
      </c>
      <c r="D7" s="546"/>
      <c r="E7" s="546" t="s">
        <v>143</v>
      </c>
      <c r="F7" s="546"/>
      <c r="G7" s="546" t="s">
        <v>144</v>
      </c>
      <c r="H7" s="546"/>
      <c r="I7" s="546" t="s">
        <v>145</v>
      </c>
      <c r="J7" s="546"/>
      <c r="K7" s="546" t="s">
        <v>146</v>
      </c>
      <c r="L7" s="546"/>
      <c r="M7" s="546"/>
      <c r="N7" s="546"/>
      <c r="O7" s="538"/>
    </row>
    <row r="8" spans="1:17" s="544" customFormat="1" ht="12.75" customHeight="1">
      <c r="A8" s="547"/>
      <c r="B8" s="547"/>
      <c r="C8" s="548" t="s">
        <v>147</v>
      </c>
      <c r="D8" s="548" t="s">
        <v>38</v>
      </c>
      <c r="E8" s="548" t="s">
        <v>147</v>
      </c>
      <c r="F8" s="548" t="s">
        <v>38</v>
      </c>
      <c r="G8" s="548" t="s">
        <v>147</v>
      </c>
      <c r="H8" s="548" t="s">
        <v>38</v>
      </c>
      <c r="I8" s="548" t="s">
        <v>147</v>
      </c>
      <c r="J8" s="548" t="s">
        <v>38</v>
      </c>
      <c r="K8" s="548" t="s">
        <v>178</v>
      </c>
      <c r="L8" s="548" t="s">
        <v>179</v>
      </c>
      <c r="M8" s="548" t="s">
        <v>180</v>
      </c>
      <c r="N8" s="548" t="s">
        <v>181</v>
      </c>
      <c r="O8" s="538"/>
    </row>
    <row r="9" spans="1:17" s="543" customFormat="1" ht="25.5">
      <c r="A9" s="549" t="s">
        <v>148</v>
      </c>
      <c r="B9" s="550" t="s">
        <v>149</v>
      </c>
      <c r="C9" s="548" t="s">
        <v>150</v>
      </c>
      <c r="D9" s="548" t="s">
        <v>150</v>
      </c>
      <c r="E9" s="548" t="s">
        <v>150</v>
      </c>
      <c r="F9" s="548" t="s">
        <v>150</v>
      </c>
      <c r="G9" s="551">
        <v>49.1</v>
      </c>
      <c r="H9" s="551">
        <v>15</v>
      </c>
      <c r="I9" s="548" t="s">
        <v>150</v>
      </c>
      <c r="J9" s="548" t="s">
        <v>150</v>
      </c>
      <c r="K9" s="552">
        <v>0</v>
      </c>
      <c r="L9" s="552">
        <v>0</v>
      </c>
      <c r="M9" s="552">
        <v>0</v>
      </c>
      <c r="N9" s="552">
        <v>0</v>
      </c>
    </row>
    <row r="10" spans="1:17" s="543" customFormat="1" ht="25.5">
      <c r="A10" s="553" t="s">
        <v>151</v>
      </c>
      <c r="B10" s="550" t="s">
        <v>152</v>
      </c>
      <c r="C10" s="548" t="s">
        <v>150</v>
      </c>
      <c r="D10" s="548" t="s">
        <v>150</v>
      </c>
      <c r="E10" s="548" t="s">
        <v>150</v>
      </c>
      <c r="F10" s="548" t="s">
        <v>150</v>
      </c>
      <c r="G10" s="551">
        <v>49.1</v>
      </c>
      <c r="H10" s="551">
        <v>15</v>
      </c>
      <c r="I10" s="548" t="s">
        <v>150</v>
      </c>
      <c r="J10" s="548" t="s">
        <v>150</v>
      </c>
      <c r="K10" s="552">
        <v>0</v>
      </c>
      <c r="L10" s="552">
        <v>0</v>
      </c>
      <c r="M10" s="552">
        <v>0</v>
      </c>
      <c r="N10" s="552">
        <v>0</v>
      </c>
    </row>
    <row r="11" spans="1:17" s="543" customFormat="1">
      <c r="A11" s="553"/>
      <c r="B11" s="554" t="s">
        <v>153</v>
      </c>
      <c r="C11" s="548" t="s">
        <v>150</v>
      </c>
      <c r="D11" s="548" t="s">
        <v>150</v>
      </c>
      <c r="E11" s="548" t="s">
        <v>150</v>
      </c>
      <c r="F11" s="548" t="s">
        <v>150</v>
      </c>
      <c r="G11" s="551">
        <v>49.1</v>
      </c>
      <c r="H11" s="551">
        <v>15</v>
      </c>
      <c r="I11" s="548" t="s">
        <v>150</v>
      </c>
      <c r="J11" s="548" t="s">
        <v>150</v>
      </c>
      <c r="K11" s="552">
        <f>0*1.73*0.944*6500/1000000</f>
        <v>0</v>
      </c>
      <c r="L11" s="552">
        <f t="shared" ref="L11:N12" si="0">0*1.73*0.944*6500/1000000</f>
        <v>0</v>
      </c>
      <c r="M11" s="552">
        <f t="shared" si="0"/>
        <v>0</v>
      </c>
      <c r="N11" s="552">
        <f t="shared" si="0"/>
        <v>0</v>
      </c>
    </row>
    <row r="12" spans="1:17" s="543" customFormat="1">
      <c r="A12" s="553"/>
      <c r="B12" s="554" t="s">
        <v>154</v>
      </c>
      <c r="C12" s="548" t="s">
        <v>150</v>
      </c>
      <c r="D12" s="548" t="s">
        <v>150</v>
      </c>
      <c r="E12" s="548" t="s">
        <v>150</v>
      </c>
      <c r="F12" s="548" t="s">
        <v>150</v>
      </c>
      <c r="G12" s="551">
        <v>49.1</v>
      </c>
      <c r="H12" s="551">
        <v>15</v>
      </c>
      <c r="I12" s="548" t="s">
        <v>150</v>
      </c>
      <c r="J12" s="548" t="s">
        <v>150</v>
      </c>
      <c r="K12" s="552">
        <f>0*1.73*0.944*6500/1000000</f>
        <v>0</v>
      </c>
      <c r="L12" s="552">
        <f t="shared" si="0"/>
        <v>0</v>
      </c>
      <c r="M12" s="552">
        <f t="shared" si="0"/>
        <v>0</v>
      </c>
      <c r="N12" s="552">
        <f t="shared" si="0"/>
        <v>0</v>
      </c>
    </row>
    <row r="13" spans="1:17" s="543" customFormat="1">
      <c r="A13" s="553"/>
      <c r="B13" s="554" t="s">
        <v>96</v>
      </c>
      <c r="C13" s="548" t="s">
        <v>150</v>
      </c>
      <c r="D13" s="548" t="s">
        <v>150</v>
      </c>
      <c r="E13" s="548" t="s">
        <v>150</v>
      </c>
      <c r="F13" s="548" t="s">
        <v>150</v>
      </c>
      <c r="G13" s="551">
        <v>49.1</v>
      </c>
      <c r="H13" s="551">
        <v>15</v>
      </c>
      <c r="I13" s="548" t="s">
        <v>150</v>
      </c>
      <c r="J13" s="548" t="s">
        <v>150</v>
      </c>
      <c r="K13" s="552">
        <v>0.224</v>
      </c>
      <c r="L13" s="552">
        <v>0.19400000000000001</v>
      </c>
      <c r="M13" s="552">
        <v>0.217</v>
      </c>
      <c r="N13" s="552">
        <v>0.16900000000000001</v>
      </c>
    </row>
    <row r="14" spans="1:17" s="543" customFormat="1">
      <c r="A14" s="553"/>
      <c r="B14" s="554" t="s">
        <v>155</v>
      </c>
      <c r="C14" s="548" t="s">
        <v>150</v>
      </c>
      <c r="D14" s="548" t="s">
        <v>150</v>
      </c>
      <c r="E14" s="548" t="s">
        <v>150</v>
      </c>
      <c r="F14" s="548" t="s">
        <v>150</v>
      </c>
      <c r="G14" s="551">
        <v>49.1</v>
      </c>
      <c r="H14" s="551">
        <v>15</v>
      </c>
      <c r="I14" s="548" t="s">
        <v>150</v>
      </c>
      <c r="J14" s="548" t="s">
        <v>150</v>
      </c>
      <c r="K14" s="552">
        <v>0.21199999999999999</v>
      </c>
      <c r="L14" s="552">
        <v>0.182</v>
      </c>
      <c r="M14" s="552">
        <v>0.20499999999999999</v>
      </c>
      <c r="N14" s="552">
        <v>0.157</v>
      </c>
    </row>
    <row r="15" spans="1:17" s="543" customFormat="1">
      <c r="A15" s="553"/>
      <c r="B15" s="555" t="s">
        <v>156</v>
      </c>
      <c r="C15" s="548" t="s">
        <v>150</v>
      </c>
      <c r="D15" s="548" t="s">
        <v>150</v>
      </c>
      <c r="E15" s="548" t="s">
        <v>150</v>
      </c>
      <c r="F15" s="548" t="s">
        <v>150</v>
      </c>
      <c r="G15" s="551">
        <v>49.1</v>
      </c>
      <c r="H15" s="551">
        <v>15</v>
      </c>
      <c r="I15" s="548" t="s">
        <v>150</v>
      </c>
      <c r="J15" s="548" t="s">
        <v>150</v>
      </c>
      <c r="K15" s="552">
        <v>2E-3</v>
      </c>
      <c r="L15" s="552">
        <v>2E-3</v>
      </c>
      <c r="M15" s="552">
        <v>2E-3</v>
      </c>
      <c r="N15" s="552">
        <v>2E-3</v>
      </c>
    </row>
    <row r="16" spans="1:17" s="543" customFormat="1">
      <c r="A16" s="553"/>
      <c r="B16" s="555" t="s">
        <v>157</v>
      </c>
      <c r="C16" s="548" t="s">
        <v>150</v>
      </c>
      <c r="D16" s="548" t="s">
        <v>150</v>
      </c>
      <c r="E16" s="548" t="s">
        <v>150</v>
      </c>
      <c r="F16" s="548" t="s">
        <v>150</v>
      </c>
      <c r="G16" s="551">
        <v>49.1</v>
      </c>
      <c r="H16" s="551">
        <v>15</v>
      </c>
      <c r="I16" s="548" t="s">
        <v>150</v>
      </c>
      <c r="J16" s="548" t="s">
        <v>150</v>
      </c>
      <c r="K16" s="552">
        <v>2E-3</v>
      </c>
      <c r="L16" s="552">
        <v>2E-3</v>
      </c>
      <c r="M16" s="552">
        <v>2E-3</v>
      </c>
      <c r="N16" s="552">
        <v>2E-3</v>
      </c>
    </row>
    <row r="17" spans="1:15" s="543" customFormat="1">
      <c r="A17" s="553"/>
      <c r="B17" s="555" t="s">
        <v>158</v>
      </c>
      <c r="C17" s="548" t="s">
        <v>150</v>
      </c>
      <c r="D17" s="548" t="s">
        <v>150</v>
      </c>
      <c r="E17" s="548" t="s">
        <v>150</v>
      </c>
      <c r="F17" s="548" t="s">
        <v>150</v>
      </c>
      <c r="G17" s="551">
        <v>49.1</v>
      </c>
      <c r="H17" s="551">
        <v>15</v>
      </c>
      <c r="I17" s="548" t="s">
        <v>150</v>
      </c>
      <c r="J17" s="548" t="s">
        <v>150</v>
      </c>
      <c r="K17" s="552">
        <v>0.40799999999999997</v>
      </c>
      <c r="L17" s="552">
        <v>0.46700000000000003</v>
      </c>
      <c r="M17" s="552">
        <v>0.42099999999999999</v>
      </c>
      <c r="N17" s="552">
        <v>0.34200000000000003</v>
      </c>
    </row>
    <row r="18" spans="1:15" s="543" customFormat="1">
      <c r="A18" s="553"/>
      <c r="B18" s="555" t="s">
        <v>159</v>
      </c>
      <c r="C18" s="548" t="s">
        <v>150</v>
      </c>
      <c r="D18" s="548" t="s">
        <v>150</v>
      </c>
      <c r="E18" s="548" t="s">
        <v>150</v>
      </c>
      <c r="F18" s="548" t="s">
        <v>150</v>
      </c>
      <c r="G18" s="551">
        <v>49.1</v>
      </c>
      <c r="H18" s="551">
        <v>15</v>
      </c>
      <c r="I18" s="548" t="s">
        <v>150</v>
      </c>
      <c r="J18" s="548" t="s">
        <v>150</v>
      </c>
      <c r="K18" s="552">
        <v>6.2E-2</v>
      </c>
      <c r="L18" s="552">
        <v>6.3E-2</v>
      </c>
      <c r="M18" s="552">
        <v>6.3E-2</v>
      </c>
      <c r="N18" s="552">
        <v>6.3E-2</v>
      </c>
    </row>
    <row r="19" spans="1:15">
      <c r="A19" s="556"/>
      <c r="B19" s="557"/>
      <c r="C19" s="548"/>
      <c r="D19" s="548"/>
      <c r="E19" s="551"/>
      <c r="F19" s="551"/>
      <c r="G19" s="551"/>
      <c r="H19" s="551"/>
      <c r="I19" s="548"/>
      <c r="J19" s="548"/>
      <c r="K19" s="552"/>
      <c r="L19" s="552"/>
      <c r="M19" s="552"/>
      <c r="N19" s="552"/>
      <c r="O19" s="538"/>
    </row>
    <row r="20" spans="1:15">
      <c r="A20" s="551"/>
      <c r="B20" s="558" t="s">
        <v>29</v>
      </c>
      <c r="C20" s="548"/>
      <c r="D20" s="548"/>
      <c r="E20" s="559"/>
      <c r="F20" s="559"/>
      <c r="G20" s="559"/>
      <c r="H20" s="559"/>
      <c r="I20" s="548"/>
      <c r="J20" s="548"/>
      <c r="K20" s="560">
        <f>K9+K10+K11+K12+K13+K14+K15+K16+K17+K18</f>
        <v>0.90999999999999992</v>
      </c>
      <c r="L20" s="560">
        <f>L9+L10+L11+L12+L13+L14+L15+L16+L17+L18</f>
        <v>0.90999999999999992</v>
      </c>
      <c r="M20" s="560">
        <f>M9+M10+M11+M12+M13+M14+M15+M16+M17+M18</f>
        <v>0.90999999999999992</v>
      </c>
      <c r="N20" s="560">
        <f>N9+N10+N11+N12+N13+N14+N15+N16+N17+N18</f>
        <v>0.7350000000000001</v>
      </c>
      <c r="O20" s="538"/>
    </row>
    <row r="21" spans="1:15">
      <c r="A21" s="549"/>
      <c r="B21" s="558"/>
      <c r="C21" s="548"/>
      <c r="D21" s="548"/>
      <c r="E21" s="559"/>
      <c r="F21" s="559"/>
      <c r="G21" s="559"/>
      <c r="H21" s="559"/>
      <c r="I21" s="548"/>
      <c r="J21" s="548"/>
      <c r="K21" s="560"/>
      <c r="L21" s="560"/>
      <c r="M21" s="560"/>
      <c r="N21" s="560"/>
      <c r="O21" s="538"/>
    </row>
    <row r="22" spans="1:15" s="543" customFormat="1">
      <c r="A22" s="549" t="s">
        <v>160</v>
      </c>
      <c r="B22" s="554" t="s">
        <v>128</v>
      </c>
      <c r="C22" s="548" t="s">
        <v>150</v>
      </c>
      <c r="D22" s="548" t="s">
        <v>150</v>
      </c>
      <c r="E22" s="551">
        <v>46.6</v>
      </c>
      <c r="F22" s="551">
        <v>0.3</v>
      </c>
      <c r="G22" s="551">
        <v>48.7</v>
      </c>
      <c r="H22" s="551">
        <v>65</v>
      </c>
      <c r="I22" s="548" t="s">
        <v>150</v>
      </c>
      <c r="J22" s="548" t="s">
        <v>150</v>
      </c>
      <c r="K22" s="552">
        <v>1.17</v>
      </c>
      <c r="L22" s="552">
        <v>0.152</v>
      </c>
      <c r="M22" s="552">
        <v>1.1679999999999999</v>
      </c>
      <c r="N22" s="552">
        <v>1.125</v>
      </c>
    </row>
    <row r="23" spans="1:15" s="543" customFormat="1">
      <c r="A23" s="553" t="s">
        <v>161</v>
      </c>
      <c r="B23" s="554" t="s">
        <v>162</v>
      </c>
      <c r="C23" s="548" t="s">
        <v>150</v>
      </c>
      <c r="D23" s="548" t="s">
        <v>150</v>
      </c>
      <c r="E23" s="551">
        <v>46.6</v>
      </c>
      <c r="F23" s="551">
        <v>0.3</v>
      </c>
      <c r="G23" s="551">
        <v>48.7</v>
      </c>
      <c r="H23" s="551">
        <v>65</v>
      </c>
      <c r="I23" s="548" t="s">
        <v>150</v>
      </c>
      <c r="J23" s="548" t="s">
        <v>150</v>
      </c>
      <c r="K23" s="552">
        <v>2.3889999999999998</v>
      </c>
      <c r="L23" s="552">
        <v>2.3809999999999998</v>
      </c>
      <c r="M23" s="552">
        <v>2.38</v>
      </c>
      <c r="N23" s="552">
        <v>2.3460000000000001</v>
      </c>
    </row>
    <row r="24" spans="1:15" s="543" customFormat="1">
      <c r="A24" s="553"/>
      <c r="B24" s="554" t="s">
        <v>163</v>
      </c>
      <c r="C24" s="548" t="s">
        <v>150</v>
      </c>
      <c r="D24" s="548" t="s">
        <v>150</v>
      </c>
      <c r="E24" s="551">
        <v>46.6</v>
      </c>
      <c r="F24" s="551">
        <v>0.3</v>
      </c>
      <c r="G24" s="551">
        <v>48.7</v>
      </c>
      <c r="H24" s="551">
        <v>65</v>
      </c>
      <c r="I24" s="548" t="s">
        <v>150</v>
      </c>
      <c r="J24" s="548" t="s">
        <v>150</v>
      </c>
      <c r="K24" s="552">
        <v>0.222</v>
      </c>
      <c r="L24" s="552">
        <v>0.157</v>
      </c>
      <c r="M24" s="552">
        <v>0.11600000000000001</v>
      </c>
      <c r="N24" s="552">
        <v>0.114</v>
      </c>
    </row>
    <row r="25" spans="1:15" s="543" customFormat="1">
      <c r="A25" s="553"/>
      <c r="B25" s="555" t="s">
        <v>164</v>
      </c>
      <c r="C25" s="548" t="s">
        <v>150</v>
      </c>
      <c r="D25" s="548" t="s">
        <v>150</v>
      </c>
      <c r="E25" s="551">
        <v>46.6</v>
      </c>
      <c r="F25" s="551">
        <v>0.3</v>
      </c>
      <c r="G25" s="551">
        <v>48.7</v>
      </c>
      <c r="H25" s="551">
        <v>65</v>
      </c>
      <c r="I25" s="548" t="s">
        <v>150</v>
      </c>
      <c r="J25" s="548" t="s">
        <v>150</v>
      </c>
      <c r="K25" s="552">
        <v>0.17100000000000001</v>
      </c>
      <c r="L25" s="552">
        <v>0.24199999999999999</v>
      </c>
      <c r="M25" s="552">
        <v>0.23300000000000001</v>
      </c>
      <c r="N25" s="552">
        <v>0.193</v>
      </c>
    </row>
    <row r="26" spans="1:15" s="543" customFormat="1">
      <c r="A26" s="553"/>
      <c r="B26" s="554" t="s">
        <v>121</v>
      </c>
      <c r="C26" s="548" t="s">
        <v>150</v>
      </c>
      <c r="D26" s="548" t="s">
        <v>150</v>
      </c>
      <c r="E26" s="551">
        <v>46.6</v>
      </c>
      <c r="F26" s="551">
        <v>0.3</v>
      </c>
      <c r="G26" s="551">
        <v>48.7</v>
      </c>
      <c r="H26" s="551">
        <v>65</v>
      </c>
      <c r="I26" s="548" t="s">
        <v>150</v>
      </c>
      <c r="J26" s="548" t="s">
        <v>150</v>
      </c>
      <c r="K26" s="552">
        <v>2.9000000000000001E-2</v>
      </c>
      <c r="L26" s="552">
        <v>2.9000000000000001E-2</v>
      </c>
      <c r="M26" s="552">
        <v>2.9000000000000001E-2</v>
      </c>
      <c r="N26" s="552">
        <v>2.9000000000000001E-2</v>
      </c>
    </row>
    <row r="27" spans="1:15" s="543" customFormat="1">
      <c r="A27" s="553"/>
      <c r="B27" s="554" t="s">
        <v>129</v>
      </c>
      <c r="C27" s="548" t="s">
        <v>150</v>
      </c>
      <c r="D27" s="548" t="s">
        <v>150</v>
      </c>
      <c r="E27" s="551">
        <v>46.6</v>
      </c>
      <c r="F27" s="551">
        <v>0.3</v>
      </c>
      <c r="G27" s="551">
        <v>48.7</v>
      </c>
      <c r="H27" s="551">
        <v>65</v>
      </c>
      <c r="I27" s="548" t="s">
        <v>150</v>
      </c>
      <c r="J27" s="548" t="s">
        <v>150</v>
      </c>
      <c r="K27" s="552">
        <v>0.28699999999999998</v>
      </c>
      <c r="L27" s="552">
        <v>0.28699999999999998</v>
      </c>
      <c r="M27" s="552">
        <v>0.28699999999999998</v>
      </c>
      <c r="N27" s="552">
        <v>0.28699999999999998</v>
      </c>
    </row>
    <row r="28" spans="1:15">
      <c r="A28" s="556"/>
      <c r="B28" s="557"/>
      <c r="C28" s="551"/>
      <c r="D28" s="551"/>
      <c r="E28" s="551"/>
      <c r="F28" s="551"/>
      <c r="G28" s="551"/>
      <c r="H28" s="551"/>
      <c r="I28" s="551"/>
      <c r="J28" s="551"/>
      <c r="K28" s="552"/>
      <c r="L28" s="552"/>
      <c r="M28" s="552"/>
      <c r="N28" s="552"/>
      <c r="O28" s="538"/>
    </row>
    <row r="29" spans="1:15">
      <c r="A29" s="556"/>
      <c r="B29" s="561" t="s">
        <v>29</v>
      </c>
      <c r="C29" s="559"/>
      <c r="D29" s="559"/>
      <c r="E29" s="559"/>
      <c r="F29" s="559"/>
      <c r="G29" s="559"/>
      <c r="H29" s="559"/>
      <c r="I29" s="559"/>
      <c r="J29" s="559"/>
      <c r="K29" s="560">
        <f>K22+K23+K24+K25+K26+K27</f>
        <v>4.2679999999999998</v>
      </c>
      <c r="L29" s="560">
        <f>L22+L23+L24+L25+L26+L27</f>
        <v>3.2479999999999998</v>
      </c>
      <c r="M29" s="560">
        <f>M22+M23+M24+M25+M26+M27</f>
        <v>4.2130000000000001</v>
      </c>
      <c r="N29" s="560">
        <f>N22+N23+N24+N25+N26+N27</f>
        <v>4.0940000000000003</v>
      </c>
      <c r="O29" s="538"/>
    </row>
    <row r="30" spans="1:15">
      <c r="A30" s="543"/>
      <c r="B30" s="543"/>
      <c r="C30" s="543"/>
      <c r="D30" s="543"/>
      <c r="E30" s="543"/>
      <c r="F30" s="543"/>
      <c r="G30" s="543"/>
      <c r="H30" s="543"/>
      <c r="I30" s="543"/>
      <c r="J30" s="543"/>
      <c r="K30" s="562"/>
      <c r="L30" s="562"/>
      <c r="M30" s="562"/>
      <c r="N30" s="562"/>
      <c r="O30" s="538"/>
    </row>
    <row r="31" spans="1:15">
      <c r="A31" t="s">
        <v>68</v>
      </c>
      <c r="B31" s="543"/>
      <c r="C31" s="543"/>
      <c r="D31" s="543"/>
      <c r="E31" s="543"/>
      <c r="F31" t="s">
        <v>69</v>
      </c>
      <c r="G31" s="543"/>
      <c r="H31" s="543"/>
      <c r="I31" s="543"/>
      <c r="J31" s="543"/>
      <c r="K31" s="543"/>
      <c r="L31" s="543"/>
      <c r="M31" s="543"/>
      <c r="N31" s="543"/>
      <c r="O31" s="538"/>
    </row>
    <row r="32" spans="1:15">
      <c r="A32" s="543"/>
      <c r="B32" s="543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38"/>
    </row>
    <row r="33" spans="1:15">
      <c r="A33" s="565"/>
      <c r="B33" s="566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38"/>
    </row>
    <row r="34" spans="1:15">
      <c r="A34" s="538"/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</row>
    <row r="35" spans="1:15">
      <c r="A35" s="538"/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</row>
    <row r="36" spans="1:15">
      <c r="A36" s="538"/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</row>
    <row r="37" spans="1:15">
      <c r="A37" s="538"/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</row>
  </sheetData>
  <mergeCells count="9">
    <mergeCell ref="A4:N4"/>
    <mergeCell ref="A5:N5"/>
    <mergeCell ref="A7:A8"/>
    <mergeCell ref="B7:B8"/>
    <mergeCell ref="C7:D7"/>
    <mergeCell ref="E7:F7"/>
    <mergeCell ref="G7:H7"/>
    <mergeCell ref="I7:J7"/>
    <mergeCell ref="K7:N7"/>
  </mergeCells>
  <pageMargins left="0.78740157480314965" right="0.39370078740157483" top="0.39370078740157483" bottom="0.39370078740157483" header="0.51181102362204722" footer="0.51181102362204722"/>
  <pageSetup paperSize="9" scale="9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Normal="100" workbookViewId="0">
      <selection activeCell="I36" sqref="I36"/>
    </sheetView>
  </sheetViews>
  <sheetFormatPr defaultRowHeight="12.75"/>
  <cols>
    <col min="1" max="1" width="13.5703125" customWidth="1"/>
    <col min="2" max="2" width="30.7109375" customWidth="1"/>
    <col min="3" max="14" width="7.7109375" customWidth="1"/>
  </cols>
  <sheetData>
    <row r="1" spans="1:17">
      <c r="A1" t="s">
        <v>137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38"/>
    </row>
    <row r="2" spans="1:17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38"/>
    </row>
    <row r="3" spans="1:17" s="542" customFormat="1" ht="15.75">
      <c r="A3" s="539" t="s">
        <v>138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1"/>
      <c r="P3" s="541"/>
      <c r="Q3" s="541"/>
    </row>
    <row r="4" spans="1:17" s="542" customFormat="1" ht="15.75">
      <c r="A4" s="539" t="str">
        <f>[4]Вед.АЧР!A6</f>
        <v>на ПС потребителей. 16 декабря 2020г.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</row>
    <row r="5" spans="1:17" s="544" customFormat="1">
      <c r="A5" s="543"/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38"/>
    </row>
    <row r="6" spans="1:17" s="544" customFormat="1" ht="15.75" customHeight="1">
      <c r="A6" s="545" t="s">
        <v>140</v>
      </c>
      <c r="B6" s="545" t="s">
        <v>141</v>
      </c>
      <c r="C6" s="546" t="s">
        <v>142</v>
      </c>
      <c r="D6" s="546"/>
      <c r="E6" s="546" t="s">
        <v>143</v>
      </c>
      <c r="F6" s="546"/>
      <c r="G6" s="546" t="s">
        <v>144</v>
      </c>
      <c r="H6" s="546"/>
      <c r="I6" s="546" t="s">
        <v>145</v>
      </c>
      <c r="J6" s="546"/>
      <c r="K6" s="546" t="s">
        <v>146</v>
      </c>
      <c r="L6" s="546"/>
      <c r="M6" s="546"/>
      <c r="N6" s="546"/>
      <c r="O6" s="538"/>
    </row>
    <row r="7" spans="1:17" s="544" customFormat="1" ht="12.75" customHeight="1">
      <c r="A7" s="547"/>
      <c r="B7" s="547"/>
      <c r="C7" s="548" t="s">
        <v>147</v>
      </c>
      <c r="D7" s="548" t="s">
        <v>38</v>
      </c>
      <c r="E7" s="548" t="s">
        <v>147</v>
      </c>
      <c r="F7" s="548" t="s">
        <v>38</v>
      </c>
      <c r="G7" s="548" t="s">
        <v>147</v>
      </c>
      <c r="H7" s="548" t="s">
        <v>38</v>
      </c>
      <c r="I7" s="548" t="s">
        <v>147</v>
      </c>
      <c r="J7" s="548" t="s">
        <v>38</v>
      </c>
      <c r="K7" s="548" t="s">
        <v>182</v>
      </c>
      <c r="L7" s="548" t="s">
        <v>183</v>
      </c>
      <c r="M7" s="548" t="s">
        <v>184</v>
      </c>
      <c r="N7" s="548" t="s">
        <v>185</v>
      </c>
      <c r="O7" s="538"/>
    </row>
    <row r="8" spans="1:17" s="543" customFormat="1" ht="25.5">
      <c r="A8" s="549" t="s">
        <v>148</v>
      </c>
      <c r="B8" s="550" t="s">
        <v>149</v>
      </c>
      <c r="C8" s="548" t="s">
        <v>150</v>
      </c>
      <c r="D8" s="548" t="s">
        <v>150</v>
      </c>
      <c r="E8" s="548" t="s">
        <v>150</v>
      </c>
      <c r="F8" s="548" t="s">
        <v>150</v>
      </c>
      <c r="G8" s="551">
        <v>49.1</v>
      </c>
      <c r="H8" s="551">
        <v>15</v>
      </c>
      <c r="I8" s="548" t="s">
        <v>150</v>
      </c>
      <c r="J8" s="548" t="s">
        <v>150</v>
      </c>
      <c r="K8" s="552">
        <v>0</v>
      </c>
      <c r="L8" s="552">
        <v>0</v>
      </c>
      <c r="M8" s="552">
        <v>0</v>
      </c>
      <c r="N8" s="552">
        <v>0</v>
      </c>
    </row>
    <row r="9" spans="1:17" s="543" customFormat="1" ht="25.5">
      <c r="A9" s="553" t="s">
        <v>151</v>
      </c>
      <c r="B9" s="550" t="s">
        <v>152</v>
      </c>
      <c r="C9" s="548" t="s">
        <v>150</v>
      </c>
      <c r="D9" s="548" t="s">
        <v>150</v>
      </c>
      <c r="E9" s="548" t="s">
        <v>150</v>
      </c>
      <c r="F9" s="548" t="s">
        <v>150</v>
      </c>
      <c r="G9" s="551">
        <v>49.1</v>
      </c>
      <c r="H9" s="551">
        <v>15</v>
      </c>
      <c r="I9" s="548" t="s">
        <v>150</v>
      </c>
      <c r="J9" s="548" t="s">
        <v>150</v>
      </c>
      <c r="K9" s="552">
        <v>0</v>
      </c>
      <c r="L9" s="552">
        <v>0</v>
      </c>
      <c r="M9" s="552">
        <v>0</v>
      </c>
      <c r="N9" s="552">
        <v>0</v>
      </c>
    </row>
    <row r="10" spans="1:17" s="543" customFormat="1">
      <c r="A10" s="553"/>
      <c r="B10" s="554" t="s">
        <v>153</v>
      </c>
      <c r="C10" s="548" t="s">
        <v>150</v>
      </c>
      <c r="D10" s="548" t="s">
        <v>150</v>
      </c>
      <c r="E10" s="548" t="s">
        <v>150</v>
      </c>
      <c r="F10" s="548" t="s">
        <v>150</v>
      </c>
      <c r="G10" s="551">
        <v>49.1</v>
      </c>
      <c r="H10" s="551">
        <v>15</v>
      </c>
      <c r="I10" s="548" t="s">
        <v>150</v>
      </c>
      <c r="J10" s="548" t="s">
        <v>150</v>
      </c>
      <c r="K10" s="552">
        <f>0*1.73*0.944*6500/1000000</f>
        <v>0</v>
      </c>
      <c r="L10" s="552">
        <f t="shared" ref="L10:N11" si="0">0*1.73*0.944*6500/1000000</f>
        <v>0</v>
      </c>
      <c r="M10" s="552">
        <f t="shared" si="0"/>
        <v>0</v>
      </c>
      <c r="N10" s="552">
        <f t="shared" si="0"/>
        <v>0</v>
      </c>
    </row>
    <row r="11" spans="1:17" s="543" customFormat="1">
      <c r="A11" s="553"/>
      <c r="B11" s="554" t="s">
        <v>154</v>
      </c>
      <c r="C11" s="548" t="s">
        <v>150</v>
      </c>
      <c r="D11" s="548" t="s">
        <v>150</v>
      </c>
      <c r="E11" s="548" t="s">
        <v>150</v>
      </c>
      <c r="F11" s="548" t="s">
        <v>150</v>
      </c>
      <c r="G11" s="551">
        <v>49.1</v>
      </c>
      <c r="H11" s="551">
        <v>15</v>
      </c>
      <c r="I11" s="548" t="s">
        <v>150</v>
      </c>
      <c r="J11" s="548" t="s">
        <v>150</v>
      </c>
      <c r="K11" s="552">
        <f>0*1.73*0.944*6500/1000000</f>
        <v>0</v>
      </c>
      <c r="L11" s="552">
        <f t="shared" si="0"/>
        <v>0</v>
      </c>
      <c r="M11" s="552">
        <f t="shared" si="0"/>
        <v>0</v>
      </c>
      <c r="N11" s="552">
        <f t="shared" si="0"/>
        <v>0</v>
      </c>
    </row>
    <row r="12" spans="1:17" s="543" customFormat="1">
      <c r="A12" s="553"/>
      <c r="B12" s="554" t="s">
        <v>96</v>
      </c>
      <c r="C12" s="548" t="s">
        <v>150</v>
      </c>
      <c r="D12" s="548" t="s">
        <v>150</v>
      </c>
      <c r="E12" s="548" t="s">
        <v>150</v>
      </c>
      <c r="F12" s="548" t="s">
        <v>150</v>
      </c>
      <c r="G12" s="551">
        <v>49.1</v>
      </c>
      <c r="H12" s="551">
        <v>15</v>
      </c>
      <c r="I12" s="548" t="s">
        <v>150</v>
      </c>
      <c r="J12" s="548" t="s">
        <v>150</v>
      </c>
      <c r="K12" s="552">
        <v>0.20599999999999999</v>
      </c>
      <c r="L12" s="552">
        <v>0.189</v>
      </c>
      <c r="M12" s="552">
        <v>0.183</v>
      </c>
      <c r="N12" s="552">
        <v>0.114</v>
      </c>
    </row>
    <row r="13" spans="1:17" s="543" customFormat="1">
      <c r="A13" s="553"/>
      <c r="B13" s="554" t="s">
        <v>155</v>
      </c>
      <c r="C13" s="548" t="s">
        <v>150</v>
      </c>
      <c r="D13" s="548" t="s">
        <v>150</v>
      </c>
      <c r="E13" s="548" t="s">
        <v>150</v>
      </c>
      <c r="F13" s="548" t="s">
        <v>150</v>
      </c>
      <c r="G13" s="551">
        <v>49.1</v>
      </c>
      <c r="H13" s="551">
        <v>15</v>
      </c>
      <c r="I13" s="548" t="s">
        <v>150</v>
      </c>
      <c r="J13" s="548" t="s">
        <v>150</v>
      </c>
      <c r="K13" s="552">
        <v>0.19400000000000001</v>
      </c>
      <c r="L13" s="552">
        <v>0.17699999999999999</v>
      </c>
      <c r="M13" s="552">
        <v>0.17100000000000001</v>
      </c>
      <c r="N13" s="552">
        <v>0.10199999999999999</v>
      </c>
    </row>
    <row r="14" spans="1:17" s="543" customFormat="1">
      <c r="A14" s="553"/>
      <c r="B14" s="555" t="s">
        <v>156</v>
      </c>
      <c r="C14" s="548" t="s">
        <v>150</v>
      </c>
      <c r="D14" s="548" t="s">
        <v>150</v>
      </c>
      <c r="E14" s="548" t="s">
        <v>150</v>
      </c>
      <c r="F14" s="548" t="s">
        <v>150</v>
      </c>
      <c r="G14" s="551">
        <v>49.1</v>
      </c>
      <c r="H14" s="551">
        <v>15</v>
      </c>
      <c r="I14" s="548" t="s">
        <v>150</v>
      </c>
      <c r="J14" s="548" t="s">
        <v>150</v>
      </c>
      <c r="K14" s="552">
        <v>2E-3</v>
      </c>
      <c r="L14" s="552">
        <v>2E-3</v>
      </c>
      <c r="M14" s="552">
        <v>2E-3</v>
      </c>
      <c r="N14" s="552">
        <v>2E-3</v>
      </c>
    </row>
    <row r="15" spans="1:17" s="543" customFormat="1">
      <c r="A15" s="553"/>
      <c r="B15" s="555" t="s">
        <v>157</v>
      </c>
      <c r="C15" s="548" t="s">
        <v>150</v>
      </c>
      <c r="D15" s="548" t="s">
        <v>150</v>
      </c>
      <c r="E15" s="548" t="s">
        <v>150</v>
      </c>
      <c r="F15" s="548" t="s">
        <v>150</v>
      </c>
      <c r="G15" s="551">
        <v>49.1</v>
      </c>
      <c r="H15" s="551">
        <v>15</v>
      </c>
      <c r="I15" s="548" t="s">
        <v>150</v>
      </c>
      <c r="J15" s="548" t="s">
        <v>150</v>
      </c>
      <c r="K15" s="552">
        <v>2E-3</v>
      </c>
      <c r="L15" s="552">
        <v>2E-3</v>
      </c>
      <c r="M15" s="552">
        <v>2E-3</v>
      </c>
      <c r="N15" s="552">
        <v>2E-3</v>
      </c>
    </row>
    <row r="16" spans="1:17" s="543" customFormat="1">
      <c r="A16" s="553"/>
      <c r="B16" s="555" t="s">
        <v>158</v>
      </c>
      <c r="C16" s="548" t="s">
        <v>150</v>
      </c>
      <c r="D16" s="548" t="s">
        <v>150</v>
      </c>
      <c r="E16" s="548" t="s">
        <v>150</v>
      </c>
      <c r="F16" s="548" t="s">
        <v>150</v>
      </c>
      <c r="G16" s="551">
        <v>49.1</v>
      </c>
      <c r="H16" s="551">
        <v>15</v>
      </c>
      <c r="I16" s="548" t="s">
        <v>150</v>
      </c>
      <c r="J16" s="548" t="s">
        <v>150</v>
      </c>
      <c r="K16" s="552">
        <v>0.40100000000000002</v>
      </c>
      <c r="L16" s="552">
        <v>0.52</v>
      </c>
      <c r="M16" s="552">
        <v>0.73699999999999999</v>
      </c>
      <c r="N16" s="552">
        <v>0.5</v>
      </c>
    </row>
    <row r="17" spans="1:15" s="543" customFormat="1">
      <c r="A17" s="553"/>
      <c r="B17" s="555" t="s">
        <v>159</v>
      </c>
      <c r="C17" s="548" t="s">
        <v>150</v>
      </c>
      <c r="D17" s="548" t="s">
        <v>150</v>
      </c>
      <c r="E17" s="548" t="s">
        <v>150</v>
      </c>
      <c r="F17" s="548" t="s">
        <v>150</v>
      </c>
      <c r="G17" s="551">
        <v>49.1</v>
      </c>
      <c r="H17" s="551">
        <v>15</v>
      </c>
      <c r="I17" s="548" t="s">
        <v>150</v>
      </c>
      <c r="J17" s="548" t="s">
        <v>150</v>
      </c>
      <c r="K17" s="552">
        <v>6.3E-2</v>
      </c>
      <c r="L17" s="552">
        <v>6.3E-2</v>
      </c>
      <c r="M17" s="552">
        <v>6.3E-2</v>
      </c>
      <c r="N17" s="552">
        <v>6.3E-2</v>
      </c>
    </row>
    <row r="18" spans="1:15">
      <c r="A18" s="556"/>
      <c r="B18" s="557"/>
      <c r="C18" s="548"/>
      <c r="D18" s="548"/>
      <c r="E18" s="551"/>
      <c r="F18" s="551"/>
      <c r="G18" s="551"/>
      <c r="H18" s="551"/>
      <c r="I18" s="548"/>
      <c r="J18" s="548"/>
      <c r="K18" s="552"/>
      <c r="L18" s="552"/>
      <c r="M18" s="552"/>
      <c r="N18" s="552"/>
      <c r="O18" s="538"/>
    </row>
    <row r="19" spans="1:15">
      <c r="A19" s="551"/>
      <c r="B19" s="558" t="s">
        <v>29</v>
      </c>
      <c r="C19" s="548"/>
      <c r="D19" s="548"/>
      <c r="E19" s="559"/>
      <c r="F19" s="559"/>
      <c r="G19" s="559"/>
      <c r="H19" s="559"/>
      <c r="I19" s="548"/>
      <c r="J19" s="548"/>
      <c r="K19" s="560">
        <f>K8+K9+K10+K11+K12+K13+K14+K15+K16+K17</f>
        <v>0.8680000000000001</v>
      </c>
      <c r="L19" s="560">
        <f>L8+L9+L10+L11+L12+L13+L14+L15+L16+L17</f>
        <v>0.95300000000000007</v>
      </c>
      <c r="M19" s="560">
        <f>M8+M9+M10+M11+M12+M13+M14+M15+M16+M17</f>
        <v>1.1579999999999999</v>
      </c>
      <c r="N19" s="560">
        <f>N8+N9+N10+N11+N12+N13+N14+N15+N16+N17</f>
        <v>0.78299999999999992</v>
      </c>
      <c r="O19" s="538"/>
    </row>
    <row r="20" spans="1:15">
      <c r="A20" s="549"/>
      <c r="B20" s="558"/>
      <c r="C20" s="548"/>
      <c r="D20" s="548"/>
      <c r="E20" s="559"/>
      <c r="F20" s="559"/>
      <c r="G20" s="559"/>
      <c r="H20" s="559"/>
      <c r="I20" s="548"/>
      <c r="J20" s="548"/>
      <c r="K20" s="560"/>
      <c r="L20" s="560"/>
      <c r="M20" s="560"/>
      <c r="N20" s="560"/>
      <c r="O20" s="538"/>
    </row>
    <row r="21" spans="1:15" s="543" customFormat="1">
      <c r="A21" s="549" t="s">
        <v>160</v>
      </c>
      <c r="B21" s="554" t="s">
        <v>128</v>
      </c>
      <c r="C21" s="548" t="s">
        <v>150</v>
      </c>
      <c r="D21" s="548" t="s">
        <v>150</v>
      </c>
      <c r="E21" s="551">
        <v>46.6</v>
      </c>
      <c r="F21" s="551">
        <v>0.3</v>
      </c>
      <c r="G21" s="551">
        <v>48.7</v>
      </c>
      <c r="H21" s="551">
        <v>65</v>
      </c>
      <c r="I21" s="548" t="s">
        <v>150</v>
      </c>
      <c r="J21" s="548" t="s">
        <v>150</v>
      </c>
      <c r="K21" s="552">
        <v>1.109</v>
      </c>
      <c r="L21" s="552">
        <v>1.1299999999999999</v>
      </c>
      <c r="M21" s="552">
        <v>1.105</v>
      </c>
      <c r="N21" s="552">
        <v>1.01</v>
      </c>
    </row>
    <row r="22" spans="1:15" s="543" customFormat="1">
      <c r="A22" s="553" t="s">
        <v>161</v>
      </c>
      <c r="B22" s="554" t="s">
        <v>162</v>
      </c>
      <c r="C22" s="548" t="s">
        <v>150</v>
      </c>
      <c r="D22" s="548" t="s">
        <v>150</v>
      </c>
      <c r="E22" s="551">
        <v>46.6</v>
      </c>
      <c r="F22" s="551">
        <v>0.3</v>
      </c>
      <c r="G22" s="551">
        <v>48.7</v>
      </c>
      <c r="H22" s="551">
        <v>65</v>
      </c>
      <c r="I22" s="548" t="s">
        <v>150</v>
      </c>
      <c r="J22" s="548" t="s">
        <v>150</v>
      </c>
      <c r="K22" s="552">
        <v>2.3439999999999999</v>
      </c>
      <c r="L22" s="552">
        <v>2.38</v>
      </c>
      <c r="M22" s="552">
        <v>2.3959999999999999</v>
      </c>
      <c r="N22" s="552">
        <v>2.3199999999999998</v>
      </c>
    </row>
    <row r="23" spans="1:15" s="543" customFormat="1">
      <c r="A23" s="553"/>
      <c r="B23" s="554" t="s">
        <v>163</v>
      </c>
      <c r="C23" s="548" t="s">
        <v>150</v>
      </c>
      <c r="D23" s="548" t="s">
        <v>150</v>
      </c>
      <c r="E23" s="551">
        <v>46.6</v>
      </c>
      <c r="F23" s="551">
        <v>0.3</v>
      </c>
      <c r="G23" s="551">
        <v>48.7</v>
      </c>
      <c r="H23" s="551">
        <v>65</v>
      </c>
      <c r="I23" s="548" t="s">
        <v>150</v>
      </c>
      <c r="J23" s="548" t="s">
        <v>150</v>
      </c>
      <c r="K23" s="552">
        <v>0.114</v>
      </c>
      <c r="L23" s="552">
        <v>0.106</v>
      </c>
      <c r="M23" s="552">
        <v>9.9000000000000005E-2</v>
      </c>
      <c r="N23" s="552">
        <v>0.1</v>
      </c>
    </row>
    <row r="24" spans="1:15" s="543" customFormat="1">
      <c r="A24" s="553"/>
      <c r="B24" s="555" t="s">
        <v>164</v>
      </c>
      <c r="C24" s="548" t="s">
        <v>150</v>
      </c>
      <c r="D24" s="548" t="s">
        <v>150</v>
      </c>
      <c r="E24" s="551">
        <v>46.6</v>
      </c>
      <c r="F24" s="551">
        <v>0.3</v>
      </c>
      <c r="G24" s="551">
        <v>48.7</v>
      </c>
      <c r="H24" s="551">
        <v>65</v>
      </c>
      <c r="I24" s="548" t="s">
        <v>150</v>
      </c>
      <c r="J24" s="548" t="s">
        <v>150</v>
      </c>
      <c r="K24" s="552">
        <v>0.20799999999999999</v>
      </c>
      <c r="L24" s="552">
        <v>0.23899999999999999</v>
      </c>
      <c r="M24" s="552">
        <v>0.24299999999999999</v>
      </c>
      <c r="N24" s="552">
        <v>0.14199999999999999</v>
      </c>
    </row>
    <row r="25" spans="1:15" s="543" customFormat="1">
      <c r="A25" s="553"/>
      <c r="B25" s="554" t="s">
        <v>121</v>
      </c>
      <c r="C25" s="548" t="s">
        <v>150</v>
      </c>
      <c r="D25" s="548" t="s">
        <v>150</v>
      </c>
      <c r="E25" s="551">
        <v>46.6</v>
      </c>
      <c r="F25" s="551">
        <v>0.3</v>
      </c>
      <c r="G25" s="551">
        <v>48.7</v>
      </c>
      <c r="H25" s="551">
        <v>65</v>
      </c>
      <c r="I25" s="548" t="s">
        <v>150</v>
      </c>
      <c r="J25" s="548" t="s">
        <v>150</v>
      </c>
      <c r="K25" s="552">
        <v>2.5000000000000001E-2</v>
      </c>
      <c r="L25" s="552">
        <v>7.0000000000000001E-3</v>
      </c>
      <c r="M25" s="552">
        <v>7.0000000000000001E-3</v>
      </c>
      <c r="N25" s="552">
        <v>7.0000000000000001E-3</v>
      </c>
    </row>
    <row r="26" spans="1:15" s="543" customFormat="1">
      <c r="A26" s="553"/>
      <c r="B26" s="554" t="s">
        <v>129</v>
      </c>
      <c r="C26" s="548" t="s">
        <v>150</v>
      </c>
      <c r="D26" s="548" t="s">
        <v>150</v>
      </c>
      <c r="E26" s="551">
        <v>46.6</v>
      </c>
      <c r="F26" s="551">
        <v>0.3</v>
      </c>
      <c r="G26" s="551">
        <v>48.7</v>
      </c>
      <c r="H26" s="551">
        <v>65</v>
      </c>
      <c r="I26" s="548" t="s">
        <v>150</v>
      </c>
      <c r="J26" s="548" t="s">
        <v>150</v>
      </c>
      <c r="K26" s="552">
        <v>0.28799999999999998</v>
      </c>
      <c r="L26" s="552">
        <v>0.28699999999999998</v>
      </c>
      <c r="M26" s="552">
        <v>0.28699999999999998</v>
      </c>
      <c r="N26" s="552">
        <v>0.28799999999999998</v>
      </c>
    </row>
    <row r="27" spans="1:15">
      <c r="A27" s="556"/>
      <c r="B27" s="557"/>
      <c r="C27" s="551"/>
      <c r="D27" s="551"/>
      <c r="E27" s="551"/>
      <c r="F27" s="551"/>
      <c r="G27" s="551"/>
      <c r="H27" s="551"/>
      <c r="I27" s="551"/>
      <c r="J27" s="551"/>
      <c r="K27" s="552"/>
      <c r="L27" s="552"/>
      <c r="M27" s="552"/>
      <c r="N27" s="552"/>
      <c r="O27" s="538"/>
    </row>
    <row r="28" spans="1:15">
      <c r="A28" s="556"/>
      <c r="B28" s="561" t="s">
        <v>29</v>
      </c>
      <c r="C28" s="559"/>
      <c r="D28" s="559"/>
      <c r="E28" s="559"/>
      <c r="F28" s="559"/>
      <c r="G28" s="559"/>
      <c r="H28" s="559"/>
      <c r="I28" s="559"/>
      <c r="J28" s="559"/>
      <c r="K28" s="560">
        <f>K21+K22+K23+K24+K25+K26</f>
        <v>4.0880000000000001</v>
      </c>
      <c r="L28" s="560">
        <f>L21+L22+L23+L24+L25+L26</f>
        <v>4.149</v>
      </c>
      <c r="M28" s="560">
        <f>M21+M22+M23+M24+M25+M26</f>
        <v>4.1370000000000005</v>
      </c>
      <c r="N28" s="560">
        <f>N21+N22+N23+N24+N25+N26</f>
        <v>3.867</v>
      </c>
      <c r="O28" s="538"/>
    </row>
    <row r="29" spans="1:15">
      <c r="A29" s="543"/>
      <c r="B29" s="543"/>
      <c r="C29" s="543"/>
      <c r="D29" s="543"/>
      <c r="E29" s="543"/>
      <c r="F29" s="543"/>
      <c r="G29" s="543"/>
      <c r="H29" s="543"/>
      <c r="I29" s="543"/>
      <c r="J29" s="543"/>
      <c r="K29" s="562"/>
      <c r="L29" s="562"/>
      <c r="M29" s="562"/>
      <c r="N29" s="562"/>
      <c r="O29" s="538"/>
    </row>
    <row r="30" spans="1:15">
      <c r="A30" t="s">
        <v>68</v>
      </c>
      <c r="B30" s="543"/>
      <c r="C30" s="543"/>
      <c r="D30" s="543"/>
      <c r="E30" s="543"/>
      <c r="F30" t="s">
        <v>69</v>
      </c>
      <c r="G30" s="543"/>
      <c r="H30" s="543"/>
      <c r="I30" s="543"/>
      <c r="J30" s="543"/>
      <c r="K30" s="543"/>
      <c r="L30" s="543"/>
      <c r="M30" s="543"/>
      <c r="N30" s="543"/>
      <c r="O30" s="538"/>
    </row>
    <row r="31" spans="1:15">
      <c r="A31" s="543"/>
      <c r="B31" s="543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38"/>
    </row>
    <row r="32" spans="1:15">
      <c r="A32" s="565"/>
      <c r="B32" s="566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38"/>
    </row>
    <row r="33" spans="1:15">
      <c r="A33" s="538"/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</row>
    <row r="34" spans="1:15">
      <c r="A34" s="538"/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</row>
    <row r="35" spans="1:15">
      <c r="A35" s="538"/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</row>
    <row r="36" spans="1:15">
      <c r="A36" s="538"/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sqref="A1:T2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5" t="s">
        <v>3</v>
      </c>
      <c r="H3" s="7"/>
      <c r="I3" s="8" t="s">
        <v>75</v>
      </c>
      <c r="J3" s="9"/>
      <c r="K3" s="10"/>
      <c r="L3" s="8" t="s">
        <v>12</v>
      </c>
      <c r="M3" s="9"/>
      <c r="N3" s="10"/>
      <c r="O3" s="8" t="s">
        <v>76</v>
      </c>
      <c r="P3" s="9"/>
      <c r="Q3" s="10"/>
      <c r="R3" s="8" t="s">
        <v>13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2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0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48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0"/>
      <c r="J8" s="61">
        <v>1.3169999999999999</v>
      </c>
      <c r="K8" s="62">
        <v>0.217</v>
      </c>
      <c r="L8" s="63"/>
      <c r="M8" s="64">
        <v>1.325</v>
      </c>
      <c r="N8" s="62">
        <v>0.22700000000000001</v>
      </c>
      <c r="O8" s="65"/>
      <c r="P8" s="64">
        <v>1.3149999999999999</v>
      </c>
      <c r="Q8" s="62">
        <v>0.22700000000000001</v>
      </c>
      <c r="R8" s="65"/>
      <c r="S8" s="66">
        <v>1.3009999999999999</v>
      </c>
      <c r="T8" s="62">
        <v>0.22700000000000001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50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27</v>
      </c>
      <c r="D10" s="81"/>
      <c r="E10" s="82"/>
      <c r="F10" s="83"/>
      <c r="G10" s="84" t="s">
        <v>21</v>
      </c>
      <c r="H10" s="348">
        <f>[1]АРЭС!$E$7</f>
        <v>4.0000000000000001E-3</v>
      </c>
      <c r="I10" s="85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5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90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60"/>
      <c r="J12" s="64">
        <v>0</v>
      </c>
      <c r="K12" s="62">
        <v>0</v>
      </c>
      <c r="L12" s="63"/>
      <c r="M12" s="64">
        <v>0</v>
      </c>
      <c r="N12" s="62">
        <v>0</v>
      </c>
      <c r="O12" s="65"/>
      <c r="P12" s="64">
        <v>0</v>
      </c>
      <c r="Q12" s="62">
        <v>0</v>
      </c>
      <c r="R12" s="65"/>
      <c r="S12" s="66">
        <v>0</v>
      </c>
      <c r="T12" s="62">
        <v>0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4"/>
      <c r="J13" s="75"/>
      <c r="K13" s="76"/>
      <c r="L13" s="77"/>
      <c r="M13" s="75"/>
      <c r="N13" s="78"/>
      <c r="O13" s="74"/>
      <c r="P13" s="75"/>
      <c r="Q13" s="76"/>
      <c r="R13" s="74"/>
      <c r="S13" s="78"/>
      <c r="T13" s="76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103"/>
      <c r="J14" s="104"/>
      <c r="K14" s="105"/>
      <c r="L14" s="106"/>
      <c r="M14" s="104"/>
      <c r="N14" s="107"/>
      <c r="O14" s="103"/>
      <c r="P14" s="104"/>
      <c r="Q14" s="105"/>
      <c r="R14" s="103"/>
      <c r="S14" s="108"/>
      <c r="T14" s="105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113"/>
      <c r="J15" s="114"/>
      <c r="K15" s="115"/>
      <c r="L15" s="116"/>
      <c r="M15" s="114"/>
      <c r="N15" s="117"/>
      <c r="O15" s="113"/>
      <c r="P15" s="114"/>
      <c r="Q15" s="118"/>
      <c r="R15" s="113"/>
      <c r="S15" s="117"/>
      <c r="T15" s="11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121"/>
      <c r="J16" s="122"/>
      <c r="K16" s="123"/>
      <c r="L16" s="124"/>
      <c r="M16" s="122"/>
      <c r="N16" s="125"/>
      <c r="O16" s="121"/>
      <c r="P16" s="122"/>
      <c r="Q16" s="123"/>
      <c r="R16" s="121"/>
      <c r="S16" s="125"/>
      <c r="T16" s="1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129"/>
      <c r="J17" s="130"/>
      <c r="K17" s="131"/>
      <c r="L17" s="132"/>
      <c r="M17" s="130"/>
      <c r="N17" s="133"/>
      <c r="O17" s="129"/>
      <c r="P17" s="130"/>
      <c r="Q17" s="131"/>
      <c r="R17" s="129"/>
      <c r="S17" s="133"/>
      <c r="T17" s="13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103"/>
      <c r="J18" s="104"/>
      <c r="K18" s="105"/>
      <c r="L18" s="106"/>
      <c r="M18" s="104"/>
      <c r="N18" s="108"/>
      <c r="O18" s="103"/>
      <c r="P18" s="104"/>
      <c r="Q18" s="105"/>
      <c r="R18" s="103"/>
      <c r="S18" s="108"/>
      <c r="T18" s="10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113"/>
      <c r="J19" s="114"/>
      <c r="K19" s="115"/>
      <c r="L19" s="116"/>
      <c r="M19" s="114"/>
      <c r="N19" s="117"/>
      <c r="O19" s="113"/>
      <c r="P19" s="114"/>
      <c r="Q19" s="115"/>
      <c r="R19" s="113"/>
      <c r="S19" s="117"/>
      <c r="T19" s="11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121"/>
      <c r="J20" s="122"/>
      <c r="K20" s="123"/>
      <c r="L20" s="124"/>
      <c r="M20" s="122"/>
      <c r="N20" s="125"/>
      <c r="O20" s="121"/>
      <c r="P20" s="122"/>
      <c r="Q20" s="123"/>
      <c r="R20" s="121"/>
      <c r="S20" s="125"/>
      <c r="T20" s="1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129"/>
      <c r="J21" s="130"/>
      <c r="K21" s="131"/>
      <c r="L21" s="132"/>
      <c r="M21" s="130"/>
      <c r="N21" s="133"/>
      <c r="O21" s="129"/>
      <c r="P21" s="130"/>
      <c r="Q21" s="131"/>
      <c r="R21" s="129"/>
      <c r="S21" s="133"/>
      <c r="T21" s="13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103"/>
      <c r="J22" s="104"/>
      <c r="K22" s="105"/>
      <c r="L22" s="106"/>
      <c r="M22" s="104"/>
      <c r="N22" s="108"/>
      <c r="O22" s="103"/>
      <c r="P22" s="104"/>
      <c r="Q22" s="105"/>
      <c r="R22" s="103"/>
      <c r="S22" s="108"/>
      <c r="T22" s="10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35"/>
      <c r="J23" s="336"/>
      <c r="K23" s="337"/>
      <c r="L23" s="338"/>
      <c r="M23" s="336"/>
      <c r="N23" s="339"/>
      <c r="O23" s="335"/>
      <c r="P23" s="336"/>
      <c r="Q23" s="337"/>
      <c r="R23" s="335"/>
      <c r="S23" s="339"/>
      <c r="T23" s="337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359"/>
      <c r="J24" s="360">
        <f>J8+J12</f>
        <v>1.3169999999999999</v>
      </c>
      <c r="K24" s="360">
        <f>K8+K12</f>
        <v>0.217</v>
      </c>
      <c r="L24" s="361"/>
      <c r="M24" s="172">
        <f>M8+M12</f>
        <v>1.325</v>
      </c>
      <c r="N24" s="172">
        <f>N8+N12</f>
        <v>0.22700000000000001</v>
      </c>
      <c r="O24" s="171"/>
      <c r="P24" s="172">
        <f>P8+P12</f>
        <v>1.3149999999999999</v>
      </c>
      <c r="Q24" s="172">
        <f>Q8+Q12</f>
        <v>0.22700000000000001</v>
      </c>
      <c r="R24" s="171"/>
      <c r="S24" s="173">
        <f>S8+S12</f>
        <v>1.3009999999999999</v>
      </c>
      <c r="T24" s="172">
        <f>T8+T12</f>
        <v>0.22700000000000001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340"/>
      <c r="J25" s="341"/>
      <c r="K25" s="342"/>
      <c r="L25" s="340"/>
      <c r="M25" s="341"/>
      <c r="N25" s="342"/>
      <c r="O25" s="340"/>
      <c r="P25" s="341"/>
      <c r="Q25" s="342"/>
      <c r="R25" s="340"/>
      <c r="S25" s="341"/>
      <c r="T25" s="342"/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343"/>
      <c r="J26" s="344"/>
      <c r="K26" s="345"/>
      <c r="L26" s="343"/>
      <c r="M26" s="344"/>
      <c r="N26" s="345"/>
      <c r="O26" s="343"/>
      <c r="P26" s="344"/>
      <c r="Q26" s="345"/>
      <c r="R26" s="343"/>
      <c r="S26" s="344"/>
      <c r="T26" s="345"/>
    </row>
    <row r="27" spans="1:20" ht="14.25" customHeight="1">
      <c r="A27" s="11"/>
      <c r="B27" s="11"/>
      <c r="C27" s="177" t="s">
        <v>39</v>
      </c>
      <c r="D27" s="178"/>
      <c r="E27" s="179"/>
      <c r="F27" s="180"/>
      <c r="G27" s="180"/>
      <c r="H27" s="181"/>
      <c r="I27" s="182">
        <v>25</v>
      </c>
      <c r="J27" s="183"/>
      <c r="K27" s="184"/>
      <c r="L27" s="185">
        <v>25</v>
      </c>
      <c r="M27" s="183"/>
      <c r="N27" s="186"/>
      <c r="O27" s="182">
        <v>25</v>
      </c>
      <c r="P27" s="183"/>
      <c r="Q27" s="184"/>
      <c r="R27" s="182">
        <v>25</v>
      </c>
      <c r="S27" s="346"/>
      <c r="T27" s="347"/>
    </row>
    <row r="28" spans="1:20" ht="14.25" customHeight="1">
      <c r="A28" s="11"/>
      <c r="B28" s="11"/>
      <c r="C28" s="187" t="s">
        <v>40</v>
      </c>
      <c r="D28" s="188"/>
      <c r="E28" s="189"/>
      <c r="F28" s="190"/>
      <c r="G28" s="190"/>
      <c r="H28" s="191"/>
      <c r="I28" s="90"/>
      <c r="J28" s="91"/>
      <c r="K28" s="92"/>
      <c r="L28" s="93"/>
      <c r="M28" s="91"/>
      <c r="N28" s="94"/>
      <c r="O28" s="95"/>
      <c r="P28" s="91"/>
      <c r="Q28" s="92"/>
      <c r="R28" s="95"/>
      <c r="S28" s="94"/>
      <c r="T28" s="192"/>
    </row>
    <row r="29" spans="1:20" ht="14.25" customHeight="1">
      <c r="A29" s="11"/>
      <c r="B29" s="11"/>
      <c r="C29" s="187" t="s">
        <v>41</v>
      </c>
      <c r="D29" s="188"/>
      <c r="E29" s="189"/>
      <c r="F29" s="190"/>
      <c r="G29" s="190"/>
      <c r="H29" s="191"/>
      <c r="I29" s="90"/>
      <c r="J29" s="91">
        <v>9.6000000000000002E-2</v>
      </c>
      <c r="K29" s="92"/>
      <c r="L29" s="93"/>
      <c r="M29" s="91">
        <v>9.6000000000000002E-2</v>
      </c>
      <c r="N29" s="94"/>
      <c r="O29" s="95"/>
      <c r="P29" s="91">
        <v>9.6000000000000002E-2</v>
      </c>
      <c r="Q29" s="92"/>
      <c r="R29" s="95"/>
      <c r="S29" s="91">
        <v>9.6000000000000002E-2</v>
      </c>
      <c r="T29" s="192"/>
    </row>
    <row r="30" spans="1:20" ht="14.25" customHeight="1">
      <c r="A30" s="11"/>
      <c r="B30" s="11"/>
      <c r="C30" s="187" t="s">
        <v>42</v>
      </c>
      <c r="D30" s="188"/>
      <c r="E30" s="189"/>
      <c r="F30" s="190"/>
      <c r="G30" s="190"/>
      <c r="H30" s="191"/>
      <c r="I30" s="90"/>
      <c r="J30" s="91">
        <v>3.4000000000000002E-2</v>
      </c>
      <c r="K30" s="92"/>
      <c r="L30" s="93"/>
      <c r="M30" s="91">
        <v>3.4000000000000002E-2</v>
      </c>
      <c r="N30" s="94"/>
      <c r="O30" s="95"/>
      <c r="P30" s="91">
        <v>3.4000000000000002E-2</v>
      </c>
      <c r="Q30" s="92"/>
      <c r="R30" s="95"/>
      <c r="S30" s="91">
        <v>3.4000000000000002E-2</v>
      </c>
      <c r="T30" s="192"/>
    </row>
    <row r="31" spans="1:20" ht="14.25" customHeight="1">
      <c r="A31" s="11"/>
      <c r="B31" s="11"/>
      <c r="C31" s="187" t="s">
        <v>43</v>
      </c>
      <c r="D31" s="188"/>
      <c r="E31" s="189"/>
      <c r="F31" s="190"/>
      <c r="G31" s="190"/>
      <c r="H31" s="191"/>
      <c r="I31" s="90"/>
      <c r="J31" s="95">
        <v>0.02</v>
      </c>
      <c r="K31" s="92"/>
      <c r="L31" s="93"/>
      <c r="M31" s="93">
        <v>2.1999999999999999E-2</v>
      </c>
      <c r="N31" s="94"/>
      <c r="O31" s="95"/>
      <c r="P31" s="95">
        <v>0.02</v>
      </c>
      <c r="Q31" s="92"/>
      <c r="R31" s="95"/>
      <c r="S31" s="94">
        <v>0.02</v>
      </c>
      <c r="T31" s="192"/>
    </row>
    <row r="32" spans="1:20" ht="14.25" customHeight="1">
      <c r="A32" s="11"/>
      <c r="B32" s="11"/>
      <c r="C32" s="187" t="s">
        <v>44</v>
      </c>
      <c r="D32" s="188"/>
      <c r="E32" s="189"/>
      <c r="F32" s="190"/>
      <c r="G32" s="190"/>
      <c r="H32" s="191"/>
      <c r="I32" s="90"/>
      <c r="J32" s="91">
        <v>0.66</v>
      </c>
      <c r="K32" s="92"/>
      <c r="L32" s="93"/>
      <c r="M32" s="93">
        <v>0.66</v>
      </c>
      <c r="N32" s="94"/>
      <c r="O32" s="95"/>
      <c r="P32" s="91">
        <v>0.66</v>
      </c>
      <c r="Q32" s="92"/>
      <c r="R32" s="95"/>
      <c r="S32" s="95">
        <v>0.66</v>
      </c>
      <c r="T32" s="192"/>
    </row>
    <row r="33" spans="1:20" ht="14.25" customHeight="1">
      <c r="A33" s="11"/>
      <c r="B33" s="11"/>
      <c r="C33" s="187" t="s">
        <v>45</v>
      </c>
      <c r="D33" s="188"/>
      <c r="E33" s="189"/>
      <c r="F33" s="190"/>
      <c r="G33" s="51"/>
      <c r="H33" s="191"/>
      <c r="I33" s="90"/>
      <c r="J33" s="95">
        <v>0.48699999999999999</v>
      </c>
      <c r="K33" s="92"/>
      <c r="L33" s="93"/>
      <c r="M33" s="93">
        <v>0.499</v>
      </c>
      <c r="N33" s="94"/>
      <c r="O33" s="95"/>
      <c r="P33" s="95">
        <v>0.47499999999999998</v>
      </c>
      <c r="Q33" s="92"/>
      <c r="R33" s="95"/>
      <c r="S33" s="94">
        <v>0.47499999999999998</v>
      </c>
      <c r="T33" s="192"/>
    </row>
    <row r="34" spans="1:20" ht="14.25" customHeight="1">
      <c r="A34" s="11"/>
      <c r="B34" s="11"/>
      <c r="C34" s="187" t="s">
        <v>46</v>
      </c>
      <c r="D34" s="188"/>
      <c r="E34" s="189"/>
      <c r="F34" s="190"/>
      <c r="G34" s="190"/>
      <c r="H34" s="191"/>
      <c r="I34" s="90"/>
      <c r="J34" s="95">
        <v>0</v>
      </c>
      <c r="K34" s="92"/>
      <c r="L34" s="93"/>
      <c r="M34" s="93">
        <v>0</v>
      </c>
      <c r="N34" s="94"/>
      <c r="O34" s="95"/>
      <c r="P34" s="95">
        <v>0</v>
      </c>
      <c r="Q34" s="92"/>
      <c r="R34" s="95"/>
      <c r="S34" s="94">
        <v>0</v>
      </c>
      <c r="T34" s="192"/>
    </row>
    <row r="35" spans="1:20" ht="14.25" customHeight="1">
      <c r="A35" s="11"/>
      <c r="B35" s="11"/>
      <c r="C35" s="187" t="s">
        <v>47</v>
      </c>
      <c r="D35" s="188"/>
      <c r="E35" s="189"/>
      <c r="F35" s="190"/>
      <c r="G35" s="190"/>
      <c r="H35" s="191"/>
      <c r="I35" s="90"/>
      <c r="J35" s="332"/>
      <c r="K35" s="192"/>
      <c r="L35" s="333"/>
      <c r="M35" s="332"/>
      <c r="N35" s="334"/>
      <c r="O35" s="90"/>
      <c r="P35" s="332"/>
      <c r="Q35" s="192"/>
      <c r="R35" s="90"/>
      <c r="S35" s="334"/>
      <c r="T35" s="192"/>
    </row>
    <row r="36" spans="1:20" ht="14.25" customHeight="1">
      <c r="A36" s="11"/>
      <c r="B36" s="11"/>
      <c r="C36" s="193" t="s">
        <v>48</v>
      </c>
      <c r="D36" s="194"/>
      <c r="E36" s="189"/>
      <c r="F36" s="190"/>
      <c r="G36" s="190"/>
      <c r="H36" s="191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93" t="s">
        <v>49</v>
      </c>
      <c r="D37" s="194"/>
      <c r="E37" s="189"/>
      <c r="F37" s="190"/>
      <c r="G37" s="190"/>
      <c r="H37" s="191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95"/>
      <c r="D38" s="196"/>
      <c r="E38" s="197"/>
      <c r="F38" s="198"/>
      <c r="G38" s="198"/>
      <c r="H38" s="199"/>
      <c r="I38" s="200"/>
      <c r="J38" s="201"/>
      <c r="K38" s="202"/>
      <c r="L38" s="203"/>
      <c r="M38" s="201"/>
      <c r="N38" s="204"/>
      <c r="O38" s="200"/>
      <c r="P38" s="201"/>
      <c r="Q38" s="202"/>
      <c r="R38" s="200"/>
      <c r="S38" s="204"/>
      <c r="T38" s="202"/>
    </row>
    <row r="39" spans="1:20" ht="14.25" customHeight="1">
      <c r="A39" s="11"/>
      <c r="B39" s="11"/>
      <c r="C39" s="109"/>
      <c r="D39" s="110"/>
      <c r="E39" s="197"/>
      <c r="F39" s="198"/>
      <c r="G39" s="198"/>
      <c r="H39" s="199"/>
      <c r="I39" s="200"/>
      <c r="J39" s="201"/>
      <c r="K39" s="202"/>
      <c r="L39" s="203"/>
      <c r="M39" s="201"/>
      <c r="N39" s="204"/>
      <c r="O39" s="200"/>
      <c r="P39" s="201"/>
      <c r="Q39" s="202"/>
      <c r="R39" s="200"/>
      <c r="S39" s="204"/>
      <c r="T39" s="202"/>
    </row>
    <row r="40" spans="1:20" ht="14.25" customHeight="1">
      <c r="A40" s="11"/>
      <c r="B40" s="11"/>
      <c r="C40" s="109"/>
      <c r="D40" s="110"/>
      <c r="E40" s="197"/>
      <c r="F40" s="198"/>
      <c r="G40" s="198"/>
      <c r="H40" s="199"/>
      <c r="I40" s="200"/>
      <c r="J40" s="201"/>
      <c r="K40" s="202"/>
      <c r="L40" s="203"/>
      <c r="M40" s="201"/>
      <c r="N40" s="204"/>
      <c r="O40" s="200"/>
      <c r="P40" s="201"/>
      <c r="Q40" s="202"/>
      <c r="R40" s="200"/>
      <c r="S40" s="204"/>
      <c r="T40" s="202"/>
    </row>
    <row r="41" spans="1:20" ht="14.25" customHeight="1">
      <c r="A41" s="11"/>
      <c r="B41" s="11"/>
      <c r="C41" s="109"/>
      <c r="D41" s="110"/>
      <c r="E41" s="197"/>
      <c r="F41" s="198"/>
      <c r="G41" s="198"/>
      <c r="H41" s="199"/>
      <c r="I41" s="200"/>
      <c r="J41" s="201"/>
      <c r="K41" s="202"/>
      <c r="L41" s="203"/>
      <c r="M41" s="201"/>
      <c r="N41" s="204"/>
      <c r="O41" s="200"/>
      <c r="P41" s="201"/>
      <c r="Q41" s="202"/>
      <c r="R41" s="200"/>
      <c r="S41" s="204"/>
      <c r="T41" s="202"/>
    </row>
    <row r="42" spans="1:20" ht="14.25" customHeight="1">
      <c r="A42" s="11"/>
      <c r="B42" s="11"/>
      <c r="C42" s="109"/>
      <c r="D42" s="110"/>
      <c r="E42" s="197"/>
      <c r="F42" s="198"/>
      <c r="G42" s="198"/>
      <c r="H42" s="199"/>
      <c r="I42" s="200"/>
      <c r="J42" s="201"/>
      <c r="K42" s="202"/>
      <c r="L42" s="203"/>
      <c r="M42" s="201"/>
      <c r="N42" s="204"/>
      <c r="O42" s="200"/>
      <c r="P42" s="201"/>
      <c r="Q42" s="202"/>
      <c r="R42" s="200"/>
      <c r="S42" s="204"/>
      <c r="T42" s="202"/>
    </row>
    <row r="43" spans="1:20" ht="14.25" customHeight="1">
      <c r="A43" s="11"/>
      <c r="B43" s="11"/>
      <c r="C43" s="109"/>
      <c r="D43" s="110"/>
      <c r="E43" s="197"/>
      <c r="F43" s="198"/>
      <c r="G43" s="198"/>
      <c r="H43" s="199"/>
      <c r="I43" s="200"/>
      <c r="J43" s="201"/>
      <c r="K43" s="202"/>
      <c r="L43" s="203"/>
      <c r="M43" s="201"/>
      <c r="N43" s="204"/>
      <c r="O43" s="200"/>
      <c r="P43" s="201"/>
      <c r="Q43" s="202"/>
      <c r="R43" s="200"/>
      <c r="S43" s="204"/>
      <c r="T43" s="202"/>
    </row>
    <row r="44" spans="1:20" ht="14.25" customHeight="1">
      <c r="A44" s="11"/>
      <c r="B44" s="11"/>
      <c r="C44" s="109"/>
      <c r="D44" s="110"/>
      <c r="E44" s="197"/>
      <c r="F44" s="198"/>
      <c r="G44" s="198"/>
      <c r="H44" s="199"/>
      <c r="I44" s="200"/>
      <c r="J44" s="201"/>
      <c r="K44" s="202"/>
      <c r="L44" s="203"/>
      <c r="M44" s="201"/>
      <c r="N44" s="204"/>
      <c r="O44" s="200"/>
      <c r="P44" s="201"/>
      <c r="Q44" s="202"/>
      <c r="R44" s="200"/>
      <c r="S44" s="204"/>
      <c r="T44" s="202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109"/>
      <c r="D46" s="110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09"/>
      <c r="D47" s="110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109"/>
      <c r="D48" s="110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57"/>
      <c r="C52" s="119"/>
      <c r="D52" s="120"/>
      <c r="E52" s="171"/>
      <c r="F52" s="172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/>
      <c r="M53" s="215"/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/>
      <c r="M54" s="225"/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5" t="s">
        <v>51</v>
      </c>
      <c r="C55" s="362"/>
      <c r="D55" s="228" t="s">
        <v>30</v>
      </c>
      <c r="E55" s="100"/>
      <c r="F55" s="363"/>
      <c r="G55" s="363"/>
      <c r="H55" s="101"/>
      <c r="I55" s="232"/>
      <c r="J55" s="233" t="s">
        <v>52</v>
      </c>
      <c r="K55" s="234"/>
      <c r="L55" s="235"/>
      <c r="M55" s="233" t="s">
        <v>52</v>
      </c>
      <c r="N55" s="236"/>
      <c r="O55" s="232"/>
      <c r="P55" s="233" t="s">
        <v>52</v>
      </c>
      <c r="Q55" s="234"/>
      <c r="R55" s="232"/>
      <c r="S55" s="236" t="s">
        <v>52</v>
      </c>
      <c r="T55" s="234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53</v>
      </c>
      <c r="K57" s="243"/>
      <c r="L57" s="244"/>
      <c r="M57" s="242" t="s">
        <v>53</v>
      </c>
      <c r="N57" s="221"/>
      <c r="O57" s="241"/>
      <c r="P57" s="242" t="s">
        <v>53</v>
      </c>
      <c r="Q57" s="245"/>
      <c r="R57" s="246"/>
      <c r="S57" s="242" t="s">
        <v>53</v>
      </c>
      <c r="T57" s="243"/>
    </row>
    <row r="58" spans="1:23" ht="14.25" customHeigh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 t="s">
        <v>52</v>
      </c>
      <c r="K58" s="255"/>
      <c r="L58" s="253"/>
      <c r="M58" s="254" t="s">
        <v>52</v>
      </c>
      <c r="N58" s="255"/>
      <c r="O58" s="253"/>
      <c r="P58" s="254" t="s">
        <v>52</v>
      </c>
      <c r="Q58" s="255"/>
      <c r="R58" s="253"/>
      <c r="S58" s="254" t="s">
        <v>52</v>
      </c>
      <c r="T58" s="255"/>
    </row>
    <row r="59" spans="1:23" ht="14.25" customHeight="1">
      <c r="A59" s="11"/>
      <c r="B59" s="256"/>
      <c r="C59" s="364"/>
      <c r="D59" s="258"/>
      <c r="E59" s="265" t="s">
        <v>56</v>
      </c>
      <c r="F59" s="266"/>
      <c r="G59" s="266"/>
      <c r="H59" s="267"/>
      <c r="I59" s="262"/>
      <c r="J59" s="365"/>
      <c r="K59" s="366"/>
      <c r="L59" s="367"/>
      <c r="M59" s="365"/>
      <c r="N59" s="366"/>
      <c r="O59" s="367"/>
      <c r="P59" s="365"/>
      <c r="Q59" s="366"/>
      <c r="R59" s="367"/>
      <c r="S59" s="365"/>
      <c r="T59" s="264"/>
    </row>
    <row r="60" spans="1:23" ht="14.25" customHeight="1">
      <c r="A60" s="11"/>
      <c r="B60" s="256"/>
      <c r="C60" s="364"/>
      <c r="D60" s="258"/>
      <c r="E60" s="265" t="s">
        <v>28</v>
      </c>
      <c r="F60" s="266"/>
      <c r="G60" s="266"/>
      <c r="H60" s="267"/>
      <c r="I60" s="109"/>
      <c r="J60" s="238"/>
      <c r="K60" s="11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12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ROUND((V8^2+W8^2)*[1]АРЭС!$F$6/[1]АРЭС!$C$6^2,4)</f>
        <v>0</v>
      </c>
      <c r="J62" s="279" t="s">
        <v>59</v>
      </c>
      <c r="K62" s="280">
        <f>ROUND((V8^2+W8^2)*[1]АРЭС!$I$6/([1]АРЭС!$C$6*100),4)</f>
        <v>0</v>
      </c>
      <c r="L62" s="278">
        <f>ROUND((X8^2+Y8^2)*[1]АРЭС!$F$6/[1]АРЭС!$C$6^2,4)</f>
        <v>0</v>
      </c>
      <c r="M62" s="279" t="s">
        <v>59</v>
      </c>
      <c r="N62" s="280">
        <f>ROUND((X8^2+Y8^2)*[1]АРЭС!$I$6/([1]АРЭС!$C$6*100),4)</f>
        <v>0</v>
      </c>
      <c r="O62" s="278">
        <f>ROUND((Z8^2+AA8^2)*[1]АРЭС!$F$6/[1]АРЭС!$C$6^2,4)</f>
        <v>0</v>
      </c>
      <c r="P62" s="279" t="s">
        <v>59</v>
      </c>
      <c r="Q62" s="280">
        <f>ROUND((Z8^2+AA8^2)*[1]АРЭС!$I$6/([1]АРЭС!$C$6*100),4)</f>
        <v>0</v>
      </c>
      <c r="R62" s="278">
        <f>ROUND((AB8^2+AC8^2)*[1]АРЭС!$F$6/[1]АРЭС!$C$6^2,4)</f>
        <v>0</v>
      </c>
      <c r="S62" s="279" t="s">
        <v>59</v>
      </c>
      <c r="T62" s="28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ROUND((V12^2+W12^2)*[1]АРЭС!$F$7/[1]АРЭС!$C$7^2,4)</f>
        <v>0</v>
      </c>
      <c r="J63" s="285" t="s">
        <v>59</v>
      </c>
      <c r="K63" s="286">
        <f>ROUND((V12^2+W12^2)*[1]АРЭС!$I$7/([1]АРЭС!$C$7*100),4)</f>
        <v>0</v>
      </c>
      <c r="L63" s="284">
        <f>ROUND((X12^2+Y12^2)*[1]АРЭС!$F$7/[1]АРЭС!$C$7^2,4)</f>
        <v>0</v>
      </c>
      <c r="M63" s="285" t="s">
        <v>59</v>
      </c>
      <c r="N63" s="286">
        <f>ROUND((X12^2+Y12^2)*[1]АРЭС!$I$7/([1]АРЭС!$C$7*100),4)</f>
        <v>0</v>
      </c>
      <c r="O63" s="284">
        <f>ROUND((Z12^2+AA12^2)*[1]АРЭС!$F$7/[1]АРЭС!$C$7^2,4)</f>
        <v>0</v>
      </c>
      <c r="P63" s="285" t="s">
        <v>59</v>
      </c>
      <c r="Q63" s="286">
        <f>ROUND((Z12^2+AA12^2)*[1]АРЭС!$I$7/([1]АРЭС!$C$7*100),4)</f>
        <v>0</v>
      </c>
      <c r="R63" s="284">
        <f>ROUND((AB12^2+AC12^2)*[1]АРЭС!$F$7/[1]АРЭС!$C$7^2,4)</f>
        <v>0</v>
      </c>
      <c r="S63" s="285" t="s">
        <v>59</v>
      </c>
      <c r="T63" s="28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20"/>
      <c r="C65" s="21"/>
      <c r="D65" s="22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11"/>
      <c r="B66" s="292"/>
      <c r="C66" s="293"/>
      <c r="D66" s="294"/>
      <c r="E66" s="295"/>
      <c r="F66" s="368" t="s">
        <v>60</v>
      </c>
      <c r="G66" s="368"/>
      <c r="H66" s="297"/>
      <c r="I66" s="298">
        <f>I62+V8+H6</f>
        <v>4.0000000000000001E-3</v>
      </c>
      <c r="J66" s="299" t="s">
        <v>59</v>
      </c>
      <c r="K66" s="300">
        <f>K62+W8+H7</f>
        <v>0.125</v>
      </c>
      <c r="L66" s="298">
        <f>L62+X8+H6</f>
        <v>4.0000000000000001E-3</v>
      </c>
      <c r="M66" s="299" t="s">
        <v>59</v>
      </c>
      <c r="N66" s="301">
        <f>N62+Y8+H7</f>
        <v>0.125</v>
      </c>
      <c r="O66" s="302">
        <f>O62+Z8+H6</f>
        <v>4.0000000000000001E-3</v>
      </c>
      <c r="P66" s="299" t="s">
        <v>59</v>
      </c>
      <c r="Q66" s="300">
        <f>Q62+AA8+H7</f>
        <v>0.125</v>
      </c>
      <c r="R66" s="298">
        <f>R62+AB8+H6</f>
        <v>4.0000000000000001E-3</v>
      </c>
      <c r="S66" s="299" t="s">
        <v>59</v>
      </c>
      <c r="T66" s="301">
        <f>T62+AC8+H7</f>
        <v>0.125</v>
      </c>
    </row>
    <row r="67" spans="1:20" ht="14.25" customHeight="1">
      <c r="A67" s="11"/>
      <c r="B67" s="303"/>
      <c r="C67" s="304"/>
      <c r="D67" s="305"/>
      <c r="E67" s="306"/>
      <c r="F67" s="307" t="s">
        <v>61</v>
      </c>
      <c r="G67" s="307"/>
      <c r="H67" s="308"/>
      <c r="I67" s="309">
        <f>I63+V12+H10</f>
        <v>4.0000000000000001E-3</v>
      </c>
      <c r="J67" s="287" t="s">
        <v>59</v>
      </c>
      <c r="K67" s="309">
        <f>K63+W12+H11</f>
        <v>0.125</v>
      </c>
      <c r="L67" s="310">
        <f>L63+X12+H10</f>
        <v>4.0000000000000001E-3</v>
      </c>
      <c r="M67" s="287" t="s">
        <v>59</v>
      </c>
      <c r="N67" s="311">
        <f>N63+Y12+H11</f>
        <v>0.125</v>
      </c>
      <c r="O67" s="309">
        <f>O63+Z12+H10</f>
        <v>4.0000000000000001E-3</v>
      </c>
      <c r="P67" s="287" t="s">
        <v>59</v>
      </c>
      <c r="Q67" s="309">
        <f>Q63+AA12+H11</f>
        <v>0.125</v>
      </c>
      <c r="R67" s="310">
        <f>R63+AB12+H10</f>
        <v>4.0000000000000001E-3</v>
      </c>
      <c r="S67" s="287" t="s">
        <v>59</v>
      </c>
      <c r="T67" s="311">
        <f>T63+AC12+H11</f>
        <v>0.125</v>
      </c>
    </row>
    <row r="68" spans="1:20" ht="14.25" customHeight="1">
      <c r="A68" s="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11"/>
      <c r="B69" s="313"/>
      <c r="C69" s="314"/>
      <c r="D69" s="315"/>
      <c r="E69" s="316"/>
      <c r="F69" s="370" t="s">
        <v>63</v>
      </c>
      <c r="G69" s="370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126"/>
      <c r="C70" s="127"/>
      <c r="D70" s="128"/>
      <c r="E70" s="320" t="s">
        <v>64</v>
      </c>
      <c r="F70" s="371"/>
      <c r="G70" s="371"/>
      <c r="H70" s="372"/>
      <c r="I70" s="323">
        <f>I66+I67</f>
        <v>8.0000000000000002E-3</v>
      </c>
      <c r="J70" s="324" t="s">
        <v>59</v>
      </c>
      <c r="K70" s="325">
        <f>K66+K67</f>
        <v>0.25</v>
      </c>
      <c r="L70" s="323">
        <f>L66+L67</f>
        <v>8.0000000000000002E-3</v>
      </c>
      <c r="M70" s="324" t="s">
        <v>59</v>
      </c>
      <c r="N70" s="325">
        <f>N66+N67</f>
        <v>0.25</v>
      </c>
      <c r="O70" s="323">
        <f>O66+O67</f>
        <v>8.0000000000000002E-3</v>
      </c>
      <c r="P70" s="324" t="s">
        <v>59</v>
      </c>
      <c r="Q70" s="325">
        <f>Q66+Q67</f>
        <v>0.25</v>
      </c>
      <c r="R70" s="323">
        <f>R66+R67</f>
        <v>8.0000000000000002E-3</v>
      </c>
      <c r="S70" s="324" t="s">
        <v>59</v>
      </c>
      <c r="T70" s="325">
        <f>T66+T67</f>
        <v>0.25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sqref="A1:T2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77</v>
      </c>
      <c r="J3" s="9"/>
      <c r="K3" s="10"/>
      <c r="L3" s="8" t="s">
        <v>78</v>
      </c>
      <c r="M3" s="9"/>
      <c r="N3" s="10"/>
      <c r="O3" s="8" t="s">
        <v>79</v>
      </c>
      <c r="P3" s="9"/>
      <c r="Q3" s="10"/>
      <c r="R3" s="8" t="s">
        <v>80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48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61">
        <v>1.349</v>
      </c>
      <c r="K8" s="62">
        <v>0.22700000000000001</v>
      </c>
      <c r="L8" s="63"/>
      <c r="M8" s="64">
        <v>1.3149999999999999</v>
      </c>
      <c r="N8" s="62">
        <v>0.22700000000000001</v>
      </c>
      <c r="O8" s="65"/>
      <c r="P8" s="64">
        <v>1.349</v>
      </c>
      <c r="Q8" s="62">
        <v>0.22700000000000001</v>
      </c>
      <c r="R8" s="65"/>
      <c r="S8" s="66">
        <v>1.3129999999999999</v>
      </c>
      <c r="T8" s="62">
        <v>0.22700000000000001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3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50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27</v>
      </c>
      <c r="D10" s="81"/>
      <c r="E10" s="82"/>
      <c r="F10" s="83"/>
      <c r="G10" s="84" t="s">
        <v>21</v>
      </c>
      <c r="H10" s="33">
        <f>[1]АРЭС!$E$7</f>
        <v>4.0000000000000001E-3</v>
      </c>
      <c r="I10" s="34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5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373"/>
      <c r="J12" s="64">
        <v>0</v>
      </c>
      <c r="K12" s="62">
        <v>0</v>
      </c>
      <c r="L12" s="63"/>
      <c r="M12" s="64">
        <v>0</v>
      </c>
      <c r="N12" s="62">
        <v>0</v>
      </c>
      <c r="O12" s="65"/>
      <c r="P12" s="64">
        <v>0</v>
      </c>
      <c r="Q12" s="62">
        <v>0</v>
      </c>
      <c r="R12" s="65"/>
      <c r="S12" s="66">
        <v>0</v>
      </c>
      <c r="T12" s="62">
        <v>0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374"/>
      <c r="J13" s="75"/>
      <c r="K13" s="76"/>
      <c r="L13" s="77"/>
      <c r="M13" s="75"/>
      <c r="N13" s="78"/>
      <c r="O13" s="74"/>
      <c r="P13" s="75"/>
      <c r="Q13" s="76"/>
      <c r="R13" s="74"/>
      <c r="S13" s="78"/>
      <c r="T13" s="76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104"/>
      <c r="K14" s="105"/>
      <c r="L14" s="106"/>
      <c r="M14" s="104"/>
      <c r="N14" s="107"/>
      <c r="O14" s="103"/>
      <c r="P14" s="104"/>
      <c r="Q14" s="105"/>
      <c r="R14" s="103"/>
      <c r="S14" s="108"/>
      <c r="T14" s="105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114"/>
      <c r="K15" s="115"/>
      <c r="L15" s="116"/>
      <c r="M15" s="114"/>
      <c r="N15" s="117"/>
      <c r="O15" s="113"/>
      <c r="P15" s="114"/>
      <c r="Q15" s="118"/>
      <c r="R15" s="113"/>
      <c r="S15" s="117"/>
      <c r="T15" s="11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122"/>
      <c r="K16" s="123"/>
      <c r="L16" s="124"/>
      <c r="M16" s="122"/>
      <c r="N16" s="125"/>
      <c r="O16" s="121"/>
      <c r="P16" s="122"/>
      <c r="Q16" s="123"/>
      <c r="R16" s="121"/>
      <c r="S16" s="125"/>
      <c r="T16" s="1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130"/>
      <c r="K17" s="131"/>
      <c r="L17" s="132"/>
      <c r="M17" s="130"/>
      <c r="N17" s="133"/>
      <c r="O17" s="129"/>
      <c r="P17" s="130"/>
      <c r="Q17" s="131"/>
      <c r="R17" s="129"/>
      <c r="S17" s="133"/>
      <c r="T17" s="13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104"/>
      <c r="K18" s="105"/>
      <c r="L18" s="106"/>
      <c r="M18" s="104"/>
      <c r="N18" s="108"/>
      <c r="O18" s="103"/>
      <c r="P18" s="104"/>
      <c r="Q18" s="105"/>
      <c r="R18" s="103"/>
      <c r="S18" s="108"/>
      <c r="T18" s="10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114"/>
      <c r="K19" s="115"/>
      <c r="L19" s="116"/>
      <c r="M19" s="114"/>
      <c r="N19" s="117"/>
      <c r="O19" s="113"/>
      <c r="P19" s="114"/>
      <c r="Q19" s="115"/>
      <c r="R19" s="113"/>
      <c r="S19" s="117"/>
      <c r="T19" s="11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122"/>
      <c r="K20" s="123"/>
      <c r="L20" s="124"/>
      <c r="M20" s="122"/>
      <c r="N20" s="125"/>
      <c r="O20" s="121"/>
      <c r="P20" s="122"/>
      <c r="Q20" s="123"/>
      <c r="R20" s="121"/>
      <c r="S20" s="125"/>
      <c r="T20" s="1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130"/>
      <c r="K21" s="131"/>
      <c r="L21" s="132"/>
      <c r="M21" s="130"/>
      <c r="N21" s="133"/>
      <c r="O21" s="129"/>
      <c r="P21" s="130"/>
      <c r="Q21" s="131"/>
      <c r="R21" s="129"/>
      <c r="S21" s="133"/>
      <c r="T21" s="13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104"/>
      <c r="K22" s="105"/>
      <c r="L22" s="106"/>
      <c r="M22" s="104"/>
      <c r="N22" s="108"/>
      <c r="O22" s="103"/>
      <c r="P22" s="104"/>
      <c r="Q22" s="105"/>
      <c r="R22" s="103"/>
      <c r="S22" s="108"/>
      <c r="T22" s="10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336"/>
      <c r="K23" s="337"/>
      <c r="L23" s="338"/>
      <c r="M23" s="336"/>
      <c r="N23" s="339"/>
      <c r="O23" s="335"/>
      <c r="P23" s="336"/>
      <c r="Q23" s="337"/>
      <c r="R23" s="335"/>
      <c r="S23" s="339"/>
      <c r="T23" s="337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162">
        <f>J8+J12</f>
        <v>1.349</v>
      </c>
      <c r="K24" s="162">
        <f>K8+K12</f>
        <v>0.22700000000000001</v>
      </c>
      <c r="L24" s="163"/>
      <c r="M24" s="164">
        <f>M8+M12</f>
        <v>1.3149999999999999</v>
      </c>
      <c r="N24" s="164">
        <f>N8+N12</f>
        <v>0.22700000000000001</v>
      </c>
      <c r="O24" s="161"/>
      <c r="P24" s="164">
        <f>P8+P12</f>
        <v>1.349</v>
      </c>
      <c r="Q24" s="164">
        <f>Q8+Q12</f>
        <v>0.22700000000000001</v>
      </c>
      <c r="R24" s="161"/>
      <c r="S24" s="165">
        <f>S8+S12</f>
        <v>1.3129999999999999</v>
      </c>
      <c r="T24" s="165">
        <f>T8+T12</f>
        <v>0.22700000000000001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/>
      <c r="J25" s="341"/>
      <c r="K25" s="342"/>
      <c r="L25" s="340"/>
      <c r="M25" s="341"/>
      <c r="N25" s="342"/>
      <c r="O25" s="340"/>
      <c r="P25" s="341"/>
      <c r="Q25" s="342"/>
      <c r="R25" s="340"/>
      <c r="S25" s="341"/>
      <c r="T25" s="342"/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/>
      <c r="J26" s="344"/>
      <c r="K26" s="345"/>
      <c r="L26" s="343"/>
      <c r="M26" s="344"/>
      <c r="N26" s="345"/>
      <c r="O26" s="343"/>
      <c r="P26" s="344"/>
      <c r="Q26" s="345"/>
      <c r="R26" s="343"/>
      <c r="S26" s="344"/>
      <c r="T26" s="345"/>
    </row>
    <row r="27" spans="1:20" ht="14.25" customHeight="1">
      <c r="A27" s="11"/>
      <c r="B27" s="11"/>
      <c r="C27" s="177" t="s">
        <v>39</v>
      </c>
      <c r="D27" s="178"/>
      <c r="E27" s="179"/>
      <c r="F27" s="180"/>
      <c r="G27" s="180"/>
      <c r="H27" s="181"/>
      <c r="I27" s="182">
        <v>25</v>
      </c>
      <c r="J27" s="183"/>
      <c r="K27" s="184"/>
      <c r="L27" s="185">
        <v>25</v>
      </c>
      <c r="M27" s="183"/>
      <c r="N27" s="186"/>
      <c r="O27" s="182">
        <v>25</v>
      </c>
      <c r="P27" s="183"/>
      <c r="Q27" s="184"/>
      <c r="R27" s="182">
        <v>25</v>
      </c>
      <c r="S27" s="346"/>
      <c r="T27" s="347"/>
    </row>
    <row r="28" spans="1:20" ht="14.25" customHeight="1">
      <c r="A28" s="11"/>
      <c r="B28" s="11"/>
      <c r="C28" s="187" t="s">
        <v>40</v>
      </c>
      <c r="D28" s="188"/>
      <c r="E28" s="189"/>
      <c r="F28" s="190"/>
      <c r="G28" s="190"/>
      <c r="H28" s="191"/>
      <c r="I28" s="47"/>
      <c r="J28" s="332"/>
      <c r="K28" s="192"/>
      <c r="L28" s="333"/>
      <c r="M28" s="332"/>
      <c r="N28" s="334"/>
      <c r="O28" s="90"/>
      <c r="P28" s="332"/>
      <c r="Q28" s="192"/>
      <c r="R28" s="90"/>
      <c r="S28" s="334"/>
      <c r="T28" s="192"/>
    </row>
    <row r="29" spans="1:20" ht="14.25" customHeight="1">
      <c r="A29" s="11"/>
      <c r="B29" s="11"/>
      <c r="C29" s="187" t="s">
        <v>41</v>
      </c>
      <c r="D29" s="188"/>
      <c r="E29" s="189"/>
      <c r="F29" s="190"/>
      <c r="G29" s="190"/>
      <c r="H29" s="191"/>
      <c r="I29" s="47"/>
      <c r="J29" s="91">
        <v>0.108</v>
      </c>
      <c r="K29" s="92"/>
      <c r="L29" s="93"/>
      <c r="M29" s="91">
        <v>9.6000000000000002E-2</v>
      </c>
      <c r="N29" s="94"/>
      <c r="O29" s="95"/>
      <c r="P29" s="91">
        <v>9.6000000000000002E-2</v>
      </c>
      <c r="Q29" s="92"/>
      <c r="R29" s="95"/>
      <c r="S29" s="91">
        <v>9.6000000000000002E-2</v>
      </c>
      <c r="T29" s="192"/>
    </row>
    <row r="30" spans="1:20" ht="14.25" customHeight="1">
      <c r="A30" s="11"/>
      <c r="B30" s="11"/>
      <c r="C30" s="187" t="s">
        <v>42</v>
      </c>
      <c r="D30" s="188"/>
      <c r="E30" s="189"/>
      <c r="F30" s="190"/>
      <c r="G30" s="190"/>
      <c r="H30" s="191"/>
      <c r="I30" s="47"/>
      <c r="J30" s="91">
        <v>3.4000000000000002E-2</v>
      </c>
      <c r="K30" s="92"/>
      <c r="L30" s="93"/>
      <c r="M30" s="91">
        <v>3.4000000000000002E-2</v>
      </c>
      <c r="N30" s="94"/>
      <c r="O30" s="95"/>
      <c r="P30" s="91">
        <v>3.4000000000000002E-2</v>
      </c>
      <c r="Q30" s="92"/>
      <c r="R30" s="95"/>
      <c r="S30" s="91">
        <v>3.4000000000000002E-2</v>
      </c>
      <c r="T30" s="192"/>
    </row>
    <row r="31" spans="1:20" ht="14.25" customHeight="1">
      <c r="A31" s="11"/>
      <c r="B31" s="11"/>
      <c r="C31" s="187" t="s">
        <v>43</v>
      </c>
      <c r="D31" s="188"/>
      <c r="E31" s="189"/>
      <c r="F31" s="190"/>
      <c r="G31" s="190"/>
      <c r="H31" s="191"/>
      <c r="I31" s="47"/>
      <c r="J31" s="91">
        <v>2.1000000000000001E-2</v>
      </c>
      <c r="K31" s="92"/>
      <c r="L31" s="93"/>
      <c r="M31" s="91">
        <v>0.02</v>
      </c>
      <c r="N31" s="94"/>
      <c r="O31" s="95"/>
      <c r="P31" s="91">
        <v>0.02</v>
      </c>
      <c r="Q31" s="92"/>
      <c r="R31" s="95"/>
      <c r="S31" s="94">
        <v>2.1999999999999999E-2</v>
      </c>
      <c r="T31" s="192"/>
    </row>
    <row r="32" spans="1:20" ht="14.25" customHeight="1">
      <c r="A32" s="11"/>
      <c r="B32" s="11"/>
      <c r="C32" s="187" t="s">
        <v>44</v>
      </c>
      <c r="D32" s="188"/>
      <c r="E32" s="189"/>
      <c r="F32" s="190"/>
      <c r="G32" s="190"/>
      <c r="H32" s="191"/>
      <c r="I32" s="47"/>
      <c r="J32" s="91">
        <v>0.66</v>
      </c>
      <c r="K32" s="92"/>
      <c r="L32" s="93"/>
      <c r="M32" s="93">
        <v>0.66</v>
      </c>
      <c r="N32" s="94"/>
      <c r="O32" s="95"/>
      <c r="P32" s="91">
        <v>0.66</v>
      </c>
      <c r="Q32" s="92"/>
      <c r="R32" s="95"/>
      <c r="S32" s="95">
        <v>0.66</v>
      </c>
      <c r="T32" s="192"/>
    </row>
    <row r="33" spans="1:20" ht="14.25" customHeight="1">
      <c r="A33" s="11"/>
      <c r="B33" s="11"/>
      <c r="C33" s="187" t="s">
        <v>45</v>
      </c>
      <c r="D33" s="188"/>
      <c r="E33" s="189"/>
      <c r="F33" s="190"/>
      <c r="G33" s="51"/>
      <c r="H33" s="191"/>
      <c r="I33" s="47"/>
      <c r="J33" s="91">
        <v>0.52300000000000002</v>
      </c>
      <c r="K33" s="92"/>
      <c r="L33" s="93"/>
      <c r="M33" s="91">
        <v>0.47499999999999998</v>
      </c>
      <c r="N33" s="94"/>
      <c r="O33" s="95"/>
      <c r="P33" s="91">
        <v>0.499</v>
      </c>
      <c r="Q33" s="92"/>
      <c r="R33" s="95"/>
      <c r="S33" s="94">
        <v>0.59099999999999997</v>
      </c>
      <c r="T33" s="192"/>
    </row>
    <row r="34" spans="1:20" ht="14.25" customHeight="1">
      <c r="A34" s="11"/>
      <c r="B34" s="11"/>
      <c r="C34" s="187" t="s">
        <v>46</v>
      </c>
      <c r="D34" s="188"/>
      <c r="E34" s="189"/>
      <c r="F34" s="190"/>
      <c r="G34" s="190"/>
      <c r="H34" s="191"/>
      <c r="I34" s="47"/>
      <c r="J34" s="91">
        <v>0</v>
      </c>
      <c r="K34" s="92"/>
      <c r="L34" s="93"/>
      <c r="M34" s="91">
        <v>0</v>
      </c>
      <c r="N34" s="94"/>
      <c r="O34" s="95"/>
      <c r="P34" s="91">
        <v>0</v>
      </c>
      <c r="Q34" s="92"/>
      <c r="R34" s="95"/>
      <c r="S34" s="94">
        <v>0</v>
      </c>
      <c r="T34" s="192"/>
    </row>
    <row r="35" spans="1:20" ht="14.25" customHeight="1">
      <c r="A35" s="11"/>
      <c r="B35" s="11"/>
      <c r="C35" s="187" t="s">
        <v>47</v>
      </c>
      <c r="D35" s="188"/>
      <c r="E35" s="189"/>
      <c r="F35" s="190"/>
      <c r="G35" s="190"/>
      <c r="H35" s="191"/>
      <c r="I35" s="47"/>
      <c r="J35" s="332"/>
      <c r="K35" s="192"/>
      <c r="L35" s="333"/>
      <c r="M35" s="332"/>
      <c r="N35" s="334"/>
      <c r="O35" s="90"/>
      <c r="P35" s="332"/>
      <c r="Q35" s="192"/>
      <c r="R35" s="90"/>
      <c r="S35" s="334"/>
      <c r="T35" s="192"/>
    </row>
    <row r="36" spans="1:20" ht="14.25" customHeight="1">
      <c r="A36" s="11"/>
      <c r="B36" s="11"/>
      <c r="C36" s="193" t="s">
        <v>48</v>
      </c>
      <c r="D36" s="194"/>
      <c r="E36" s="189"/>
      <c r="F36" s="190"/>
      <c r="G36" s="190"/>
      <c r="H36" s="191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93" t="s">
        <v>49</v>
      </c>
      <c r="D37" s="194"/>
      <c r="E37" s="189"/>
      <c r="F37" s="190"/>
      <c r="G37" s="190"/>
      <c r="H37" s="191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95"/>
      <c r="D38" s="196"/>
      <c r="E38" s="197"/>
      <c r="F38" s="198"/>
      <c r="G38" s="198"/>
      <c r="H38" s="199"/>
      <c r="I38" s="200"/>
      <c r="J38" s="201"/>
      <c r="K38" s="202"/>
      <c r="L38" s="203"/>
      <c r="M38" s="201"/>
      <c r="N38" s="204"/>
      <c r="O38" s="200"/>
      <c r="P38" s="201"/>
      <c r="Q38" s="202"/>
      <c r="R38" s="200"/>
      <c r="S38" s="204"/>
      <c r="T38" s="202"/>
    </row>
    <row r="39" spans="1:20" ht="14.25" customHeight="1">
      <c r="A39" s="11"/>
      <c r="B39" s="11"/>
      <c r="C39" s="109"/>
      <c r="D39" s="110"/>
      <c r="E39" s="197"/>
      <c r="F39" s="198"/>
      <c r="G39" s="198"/>
      <c r="H39" s="199"/>
      <c r="I39" s="200"/>
      <c r="J39" s="201"/>
      <c r="K39" s="202"/>
      <c r="L39" s="203"/>
      <c r="M39" s="201"/>
      <c r="N39" s="204"/>
      <c r="O39" s="200"/>
      <c r="P39" s="201"/>
      <c r="Q39" s="202"/>
      <c r="R39" s="200"/>
      <c r="S39" s="204"/>
      <c r="T39" s="202"/>
    </row>
    <row r="40" spans="1:20" ht="14.25" customHeight="1">
      <c r="A40" s="11"/>
      <c r="B40" s="11"/>
      <c r="C40" s="109"/>
      <c r="D40" s="110"/>
      <c r="E40" s="197"/>
      <c r="F40" s="198"/>
      <c r="G40" s="198"/>
      <c r="H40" s="199"/>
      <c r="I40" s="200"/>
      <c r="J40" s="201"/>
      <c r="K40" s="202"/>
      <c r="L40" s="203"/>
      <c r="M40" s="201"/>
      <c r="N40" s="204"/>
      <c r="O40" s="200"/>
      <c r="P40" s="201"/>
      <c r="Q40" s="202"/>
      <c r="R40" s="200"/>
      <c r="S40" s="204"/>
      <c r="T40" s="202"/>
    </row>
    <row r="41" spans="1:20" ht="14.25" customHeight="1">
      <c r="A41" s="11"/>
      <c r="B41" s="11"/>
      <c r="C41" s="109"/>
      <c r="D41" s="110"/>
      <c r="E41" s="197"/>
      <c r="F41" s="198"/>
      <c r="G41" s="198"/>
      <c r="H41" s="199"/>
      <c r="I41" s="200"/>
      <c r="J41" s="201"/>
      <c r="K41" s="202"/>
      <c r="L41" s="203"/>
      <c r="M41" s="201"/>
      <c r="N41" s="204"/>
      <c r="O41" s="200"/>
      <c r="P41" s="201"/>
      <c r="Q41" s="202"/>
      <c r="R41" s="200"/>
      <c r="S41" s="204"/>
      <c r="T41" s="202"/>
    </row>
    <row r="42" spans="1:20" ht="14.25" customHeight="1">
      <c r="A42" s="11"/>
      <c r="B42" s="11"/>
      <c r="C42" s="109"/>
      <c r="D42" s="110"/>
      <c r="E42" s="197"/>
      <c r="F42" s="198"/>
      <c r="G42" s="198"/>
      <c r="H42" s="199"/>
      <c r="I42" s="200"/>
      <c r="J42" s="201"/>
      <c r="K42" s="202"/>
      <c r="L42" s="203"/>
      <c r="M42" s="201"/>
      <c r="N42" s="204"/>
      <c r="O42" s="200"/>
      <c r="P42" s="201"/>
      <c r="Q42" s="202"/>
      <c r="R42" s="200"/>
      <c r="S42" s="204"/>
      <c r="T42" s="202"/>
    </row>
    <row r="43" spans="1:20" ht="14.25" customHeight="1">
      <c r="A43" s="11"/>
      <c r="B43" s="11"/>
      <c r="C43" s="109"/>
      <c r="D43" s="110"/>
      <c r="E43" s="197"/>
      <c r="F43" s="198"/>
      <c r="G43" s="198"/>
      <c r="H43" s="199"/>
      <c r="I43" s="200"/>
      <c r="J43" s="201"/>
      <c r="K43" s="202"/>
      <c r="L43" s="203"/>
      <c r="M43" s="201"/>
      <c r="N43" s="204"/>
      <c r="O43" s="200"/>
      <c r="P43" s="201"/>
      <c r="Q43" s="202"/>
      <c r="R43" s="200"/>
      <c r="S43" s="204"/>
      <c r="T43" s="202"/>
    </row>
    <row r="44" spans="1:20" ht="14.25" customHeight="1">
      <c r="A44" s="11"/>
      <c r="B44" s="11"/>
      <c r="C44" s="109"/>
      <c r="D44" s="110"/>
      <c r="E44" s="197"/>
      <c r="F44" s="198"/>
      <c r="G44" s="198"/>
      <c r="H44" s="199"/>
      <c r="I44" s="200"/>
      <c r="J44" s="201"/>
      <c r="K44" s="202"/>
      <c r="L44" s="203"/>
      <c r="M44" s="201"/>
      <c r="N44" s="204"/>
      <c r="O44" s="200"/>
      <c r="P44" s="201"/>
      <c r="Q44" s="202"/>
      <c r="R44" s="200"/>
      <c r="S44" s="204"/>
      <c r="T44" s="202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109"/>
      <c r="D46" s="110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09"/>
      <c r="D47" s="110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109"/>
      <c r="D48" s="110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171"/>
      <c r="F52" s="172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/>
      <c r="M53" s="215"/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/>
      <c r="M54" s="225"/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232"/>
      <c r="J55" s="233" t="s">
        <v>52</v>
      </c>
      <c r="K55" s="234"/>
      <c r="L55" s="235"/>
      <c r="M55" s="233" t="s">
        <v>52</v>
      </c>
      <c r="N55" s="236"/>
      <c r="O55" s="232"/>
      <c r="P55" s="233" t="s">
        <v>52</v>
      </c>
      <c r="Q55" s="234"/>
      <c r="R55" s="232"/>
      <c r="S55" s="236" t="s">
        <v>52</v>
      </c>
      <c r="T55" s="234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53</v>
      </c>
      <c r="K57" s="243"/>
      <c r="L57" s="244"/>
      <c r="M57" s="242" t="s">
        <v>53</v>
      </c>
      <c r="N57" s="221"/>
      <c r="O57" s="241"/>
      <c r="P57" s="242" t="s">
        <v>53</v>
      </c>
      <c r="Q57" s="245"/>
      <c r="R57" s="246"/>
      <c r="S57" s="242" t="s">
        <v>53</v>
      </c>
      <c r="T57" s="243"/>
    </row>
    <row r="58" spans="1:23" ht="14.25" customHeigh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 t="s">
        <v>52</v>
      </c>
      <c r="K58" s="255"/>
      <c r="L58" s="253"/>
      <c r="M58" s="254" t="s">
        <v>52</v>
      </c>
      <c r="N58" s="255"/>
      <c r="O58" s="253"/>
      <c r="P58" s="254" t="s">
        <v>52</v>
      </c>
      <c r="Q58" s="255"/>
      <c r="R58" s="253"/>
      <c r="S58" s="254" t="s">
        <v>52</v>
      </c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63"/>
      <c r="K59" s="264"/>
      <c r="L59" s="262"/>
      <c r="M59" s="263"/>
      <c r="N59" s="264"/>
      <c r="O59" s="262"/>
      <c r="P59" s="263"/>
      <c r="Q59" s="264"/>
      <c r="R59" s="262"/>
      <c r="S59" s="263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ROUND((V8^2+W8^2)*[1]АРЭС!$F$6/[1]АРЭС!$C$6^2,4)</f>
        <v>0</v>
      </c>
      <c r="J62" s="279" t="s">
        <v>59</v>
      </c>
      <c r="K62" s="280">
        <f>ROUND((V8^2+W8^2)*[1]АРЭС!$I$6/([1]АРЭС!$C$6*100),4)</f>
        <v>0</v>
      </c>
      <c r="L62" s="278">
        <f>ROUND((X8^2+Y8^2)*[1]АРЭС!$F$6/[1]АРЭС!$C$6^2,4)</f>
        <v>0</v>
      </c>
      <c r="M62" s="279" t="s">
        <v>59</v>
      </c>
      <c r="N62" s="280">
        <f>ROUND((X8^2+Y8^2)*[1]АРЭС!$I$6/([1]АРЭС!$C$6*100),4)</f>
        <v>0</v>
      </c>
      <c r="O62" s="278">
        <f>ROUND((Z8^2+AA8^2)*[1]АРЭС!$F$6/[1]АРЭС!$C$6^2,4)</f>
        <v>0</v>
      </c>
      <c r="P62" s="279" t="s">
        <v>59</v>
      </c>
      <c r="Q62" s="280">
        <f>ROUND((Z8^2+AA8^2)*[1]АРЭС!$I$6/([1]АРЭС!$C$6*100),4)</f>
        <v>0</v>
      </c>
      <c r="R62" s="278">
        <f>ROUND((AB8^2+AC8^2)*[1]АРЭС!$F$6/[1]АРЭС!$C$6^2,4)</f>
        <v>0</v>
      </c>
      <c r="S62" s="279" t="s">
        <v>59</v>
      </c>
      <c r="T62" s="28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ROUND((V12^2+W12^2)*[1]АРЭС!$F$7/[1]АРЭС!$C$7^2,4)</f>
        <v>0</v>
      </c>
      <c r="J63" s="285" t="s">
        <v>59</v>
      </c>
      <c r="K63" s="286">
        <f>ROUND((V12^2+W12^2)*[1]АРЭС!$I$7/([1]АРЭС!$C$7*100),4)</f>
        <v>0</v>
      </c>
      <c r="L63" s="284">
        <f>ROUND((X12^2+Y12^2)*[1]АРЭС!$F$7/[1]АРЭС!$C$7^2,4)</f>
        <v>0</v>
      </c>
      <c r="M63" s="285" t="s">
        <v>59</v>
      </c>
      <c r="N63" s="286">
        <f>ROUND((X12^2+Y12^2)*[1]АРЭС!$I$7/([1]АРЭС!$C$7*100),4)</f>
        <v>0</v>
      </c>
      <c r="O63" s="284">
        <f>ROUND((Z12^2+AA12^2)*[1]АРЭС!$F$7/[1]АРЭС!$C$7^2,4)</f>
        <v>0</v>
      </c>
      <c r="P63" s="285" t="s">
        <v>59</v>
      </c>
      <c r="Q63" s="286">
        <f>ROUND((Z12^2+AA12^2)*[1]АРЭС!$I$7/([1]АРЭС!$C$7*100),4)</f>
        <v>0</v>
      </c>
      <c r="R63" s="284">
        <f>ROUND((AB12^2+AC12^2)*[1]АРЭС!$F$7/[1]АРЭС!$C$7^2,4)</f>
        <v>0</v>
      </c>
      <c r="S63" s="285" t="s">
        <v>59</v>
      </c>
      <c r="T63" s="28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I62+V8+H6</f>
        <v>4.0000000000000001E-3</v>
      </c>
      <c r="J66" s="299" t="s">
        <v>59</v>
      </c>
      <c r="K66" s="300">
        <f>K62+W8+H7</f>
        <v>0.125</v>
      </c>
      <c r="L66" s="298">
        <f>L62+X8+H6</f>
        <v>4.0000000000000001E-3</v>
      </c>
      <c r="M66" s="299" t="s">
        <v>59</v>
      </c>
      <c r="N66" s="301">
        <f>N62+Y8+H7</f>
        <v>0.125</v>
      </c>
      <c r="O66" s="302">
        <f>O62+Z8+H6</f>
        <v>4.0000000000000001E-3</v>
      </c>
      <c r="P66" s="299" t="s">
        <v>59</v>
      </c>
      <c r="Q66" s="300">
        <f>Q62+AA8+H7</f>
        <v>0.125</v>
      </c>
      <c r="R66" s="298">
        <f>R62+AB8+H6</f>
        <v>4.0000000000000001E-3</v>
      </c>
      <c r="S66" s="299" t="s">
        <v>59</v>
      </c>
      <c r="T66" s="301">
        <f>T62+AC8+H7</f>
        <v>0.125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I63+V12+H10</f>
        <v>4.0000000000000001E-3</v>
      </c>
      <c r="J67" s="287" t="s">
        <v>59</v>
      </c>
      <c r="K67" s="309">
        <f>K63+W12+H11</f>
        <v>0.125</v>
      </c>
      <c r="L67" s="310">
        <f>L63+X12+H10</f>
        <v>4.0000000000000001E-3</v>
      </c>
      <c r="M67" s="287" t="s">
        <v>59</v>
      </c>
      <c r="N67" s="311">
        <f>N63+Y12+H11</f>
        <v>0.125</v>
      </c>
      <c r="O67" s="309">
        <f>O63+Z12+H10</f>
        <v>4.0000000000000001E-3</v>
      </c>
      <c r="P67" s="287" t="s">
        <v>59</v>
      </c>
      <c r="Q67" s="309">
        <f>Q63+AA12+H11</f>
        <v>0.125</v>
      </c>
      <c r="R67" s="310">
        <f>R63+AB12+H10</f>
        <v>4.0000000000000001E-3</v>
      </c>
      <c r="S67" s="287" t="s">
        <v>59</v>
      </c>
      <c r="T67" s="311">
        <f>T63+AC12+H11</f>
        <v>0.125</v>
      </c>
    </row>
    <row r="68" spans="1:20" ht="14.25" customHeight="1">
      <c r="A68" s="211"/>
      <c r="B68" s="303"/>
      <c r="C68" s="304"/>
      <c r="D68" s="305"/>
      <c r="E68" s="306"/>
      <c r="F68" s="312" t="s">
        <v>62</v>
      </c>
      <c r="G68" s="312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8.0000000000000002E-3</v>
      </c>
      <c r="J70" s="324" t="s">
        <v>59</v>
      </c>
      <c r="K70" s="325">
        <f>K66+K67</f>
        <v>0.25</v>
      </c>
      <c r="L70" s="323">
        <f>L66+L67</f>
        <v>8.0000000000000002E-3</v>
      </c>
      <c r="M70" s="324" t="s">
        <v>59</v>
      </c>
      <c r="N70" s="325">
        <f>N66+N67</f>
        <v>0.25</v>
      </c>
      <c r="O70" s="323">
        <f>O66+O67</f>
        <v>8.0000000000000002E-3</v>
      </c>
      <c r="P70" s="324" t="s">
        <v>59</v>
      </c>
      <c r="Q70" s="325">
        <f>Q66+Q67</f>
        <v>0.25</v>
      </c>
      <c r="R70" s="323">
        <f>R66+R67</f>
        <v>8.0000000000000002E-3</v>
      </c>
      <c r="S70" s="324" t="s">
        <v>59</v>
      </c>
      <c r="T70" s="325">
        <f>T66+T67</f>
        <v>0.25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sqref="A1:T2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81</v>
      </c>
      <c r="J3" s="9"/>
      <c r="K3" s="10"/>
      <c r="L3" s="8" t="s">
        <v>82</v>
      </c>
      <c r="M3" s="9"/>
      <c r="N3" s="10"/>
      <c r="O3" s="8" t="s">
        <v>83</v>
      </c>
      <c r="P3" s="9"/>
      <c r="Q3" s="10"/>
      <c r="R3" s="8" t="s">
        <v>84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48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373"/>
      <c r="J8" s="61">
        <v>1.341</v>
      </c>
      <c r="K8" s="62">
        <v>0.26</v>
      </c>
      <c r="L8" s="63"/>
      <c r="M8" s="64">
        <v>1.323</v>
      </c>
      <c r="N8" s="62">
        <v>0.191</v>
      </c>
      <c r="O8" s="65"/>
      <c r="P8" s="64">
        <v>1.3129999999999999</v>
      </c>
      <c r="Q8" s="62">
        <v>0.191</v>
      </c>
      <c r="R8" s="65"/>
      <c r="S8" s="66">
        <v>1.327</v>
      </c>
      <c r="T8" s="62">
        <v>0.191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3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50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27</v>
      </c>
      <c r="D10" s="81"/>
      <c r="E10" s="82"/>
      <c r="F10" s="83"/>
      <c r="G10" s="84" t="s">
        <v>21</v>
      </c>
      <c r="H10" s="348">
        <f>[1]АРЭС!$E$7</f>
        <v>4.0000000000000001E-3</v>
      </c>
      <c r="I10" s="34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5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373"/>
      <c r="J12" s="64">
        <v>0</v>
      </c>
      <c r="K12" s="62">
        <v>0</v>
      </c>
      <c r="L12" s="63"/>
      <c r="M12" s="64">
        <v>0</v>
      </c>
      <c r="N12" s="62">
        <v>0</v>
      </c>
      <c r="O12" s="65"/>
      <c r="P12" s="64">
        <v>0</v>
      </c>
      <c r="Q12" s="62">
        <v>0</v>
      </c>
      <c r="R12" s="65"/>
      <c r="S12" s="66">
        <v>0</v>
      </c>
      <c r="T12" s="62">
        <v>0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374"/>
      <c r="J13" s="349"/>
      <c r="K13" s="350"/>
      <c r="L13" s="351"/>
      <c r="M13" s="349"/>
      <c r="N13" s="352"/>
      <c r="O13" s="353"/>
      <c r="P13" s="349"/>
      <c r="Q13" s="350"/>
      <c r="R13" s="353"/>
      <c r="S13" s="352"/>
      <c r="T13" s="350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104"/>
      <c r="K14" s="105"/>
      <c r="L14" s="106"/>
      <c r="M14" s="104"/>
      <c r="N14" s="107"/>
      <c r="O14" s="103"/>
      <c r="P14" s="104"/>
      <c r="Q14" s="105"/>
      <c r="R14" s="103"/>
      <c r="S14" s="108"/>
      <c r="T14" s="105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114"/>
      <c r="K15" s="115"/>
      <c r="L15" s="116"/>
      <c r="M15" s="114"/>
      <c r="N15" s="117"/>
      <c r="O15" s="113"/>
      <c r="P15" s="114"/>
      <c r="Q15" s="118"/>
      <c r="R15" s="113"/>
      <c r="S15" s="117"/>
      <c r="T15" s="11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122"/>
      <c r="K16" s="123"/>
      <c r="L16" s="124"/>
      <c r="M16" s="122"/>
      <c r="N16" s="125"/>
      <c r="O16" s="121"/>
      <c r="P16" s="122"/>
      <c r="Q16" s="123"/>
      <c r="R16" s="121"/>
      <c r="S16" s="125"/>
      <c r="T16" s="1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130"/>
      <c r="K17" s="131"/>
      <c r="L17" s="132"/>
      <c r="M17" s="130"/>
      <c r="N17" s="133"/>
      <c r="O17" s="129"/>
      <c r="P17" s="130"/>
      <c r="Q17" s="131"/>
      <c r="R17" s="129"/>
      <c r="S17" s="133"/>
      <c r="T17" s="13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104"/>
      <c r="K18" s="105"/>
      <c r="L18" s="106"/>
      <c r="M18" s="104"/>
      <c r="N18" s="108"/>
      <c r="O18" s="103"/>
      <c r="P18" s="104"/>
      <c r="Q18" s="105"/>
      <c r="R18" s="103"/>
      <c r="S18" s="108"/>
      <c r="T18" s="10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114"/>
      <c r="K19" s="115"/>
      <c r="L19" s="116"/>
      <c r="M19" s="114"/>
      <c r="N19" s="117"/>
      <c r="O19" s="113"/>
      <c r="P19" s="114"/>
      <c r="Q19" s="115"/>
      <c r="R19" s="113"/>
      <c r="S19" s="117"/>
      <c r="T19" s="11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122"/>
      <c r="K20" s="123"/>
      <c r="L20" s="124"/>
      <c r="M20" s="122"/>
      <c r="N20" s="125"/>
      <c r="O20" s="121"/>
      <c r="P20" s="122"/>
      <c r="Q20" s="123"/>
      <c r="R20" s="121"/>
      <c r="S20" s="125"/>
      <c r="T20" s="1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130"/>
      <c r="K21" s="131"/>
      <c r="L21" s="132"/>
      <c r="M21" s="130"/>
      <c r="N21" s="133"/>
      <c r="O21" s="129"/>
      <c r="P21" s="130"/>
      <c r="Q21" s="131"/>
      <c r="R21" s="129"/>
      <c r="S21" s="133"/>
      <c r="T21" s="13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104"/>
      <c r="K22" s="105"/>
      <c r="L22" s="106"/>
      <c r="M22" s="104"/>
      <c r="N22" s="108"/>
      <c r="O22" s="103"/>
      <c r="P22" s="104"/>
      <c r="Q22" s="105"/>
      <c r="R22" s="103"/>
      <c r="S22" s="108"/>
      <c r="T22" s="10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336"/>
      <c r="K23" s="337"/>
      <c r="L23" s="338"/>
      <c r="M23" s="336"/>
      <c r="N23" s="339"/>
      <c r="O23" s="335"/>
      <c r="P23" s="336"/>
      <c r="Q23" s="337"/>
      <c r="R23" s="335"/>
      <c r="S23" s="339"/>
      <c r="T23" s="337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1.341</v>
      </c>
      <c r="K24" s="360">
        <f>K8+K12</f>
        <v>0.26</v>
      </c>
      <c r="L24" s="361"/>
      <c r="M24" s="172">
        <f>M8+M12</f>
        <v>1.323</v>
      </c>
      <c r="N24" s="172">
        <f>N8+N12</f>
        <v>0.191</v>
      </c>
      <c r="O24" s="171"/>
      <c r="P24" s="172">
        <f>P8+P12</f>
        <v>1.3129999999999999</v>
      </c>
      <c r="Q24" s="172">
        <f>Q8+Q12</f>
        <v>0.191</v>
      </c>
      <c r="R24" s="171"/>
      <c r="S24" s="173">
        <f>S8+S12</f>
        <v>1.327</v>
      </c>
      <c r="T24" s="173">
        <f>T8+T12</f>
        <v>0.191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/>
      <c r="J25" s="341"/>
      <c r="K25" s="342"/>
      <c r="L25" s="340"/>
      <c r="M25" s="341"/>
      <c r="N25" s="342"/>
      <c r="O25" s="340"/>
      <c r="P25" s="341"/>
      <c r="Q25" s="342"/>
      <c r="R25" s="340"/>
      <c r="S25" s="341"/>
      <c r="T25" s="342"/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/>
      <c r="J26" s="344"/>
      <c r="K26" s="345"/>
      <c r="L26" s="343"/>
      <c r="M26" s="344"/>
      <c r="N26" s="345"/>
      <c r="O26" s="343"/>
      <c r="P26" s="344"/>
      <c r="Q26" s="345"/>
      <c r="R26" s="343"/>
      <c r="S26" s="344"/>
      <c r="T26" s="345"/>
    </row>
    <row r="27" spans="1:20" ht="14.25" customHeight="1">
      <c r="A27" s="11"/>
      <c r="B27" s="11"/>
      <c r="C27" s="177" t="s">
        <v>39</v>
      </c>
      <c r="D27" s="178"/>
      <c r="E27" s="179"/>
      <c r="F27" s="180"/>
      <c r="G27" s="180"/>
      <c r="H27" s="181"/>
      <c r="I27" s="182">
        <v>25</v>
      </c>
      <c r="J27" s="183"/>
      <c r="K27" s="184"/>
      <c r="L27" s="185">
        <v>25</v>
      </c>
      <c r="M27" s="183"/>
      <c r="N27" s="186"/>
      <c r="O27" s="182">
        <v>25</v>
      </c>
      <c r="P27" s="183"/>
      <c r="Q27" s="184"/>
      <c r="R27" s="182">
        <v>25</v>
      </c>
      <c r="S27" s="346"/>
      <c r="T27" s="347"/>
    </row>
    <row r="28" spans="1:20" ht="14.25" customHeight="1">
      <c r="A28" s="11"/>
      <c r="B28" s="11"/>
      <c r="C28" s="187" t="s">
        <v>40</v>
      </c>
      <c r="D28" s="188"/>
      <c r="E28" s="189"/>
      <c r="F28" s="190"/>
      <c r="G28" s="190"/>
      <c r="H28" s="191"/>
      <c r="I28" s="47"/>
      <c r="J28" s="91"/>
      <c r="K28" s="92"/>
      <c r="L28" s="93"/>
      <c r="M28" s="91"/>
      <c r="N28" s="94"/>
      <c r="O28" s="95"/>
      <c r="P28" s="91"/>
      <c r="Q28" s="92"/>
      <c r="R28" s="95"/>
      <c r="S28" s="94"/>
      <c r="T28" s="192"/>
    </row>
    <row r="29" spans="1:20" ht="14.25" customHeight="1">
      <c r="A29" s="11"/>
      <c r="B29" s="11"/>
      <c r="C29" s="187" t="s">
        <v>41</v>
      </c>
      <c r="D29" s="188"/>
      <c r="E29" s="189"/>
      <c r="F29" s="190"/>
      <c r="G29" s="190"/>
      <c r="H29" s="191"/>
      <c r="I29" s="47"/>
      <c r="J29" s="91">
        <v>9.6000000000000002E-2</v>
      </c>
      <c r="K29" s="92"/>
      <c r="L29" s="93"/>
      <c r="M29" s="91">
        <v>8.4000000000000005E-2</v>
      </c>
      <c r="N29" s="94"/>
      <c r="O29" s="95"/>
      <c r="P29" s="91">
        <v>9.6000000000000002E-2</v>
      </c>
      <c r="Q29" s="92"/>
      <c r="R29" s="95"/>
      <c r="S29" s="91">
        <v>8.4000000000000005E-2</v>
      </c>
      <c r="T29" s="192"/>
    </row>
    <row r="30" spans="1:20" ht="14.25" customHeight="1">
      <c r="A30" s="11"/>
      <c r="B30" s="11"/>
      <c r="C30" s="187" t="s">
        <v>42</v>
      </c>
      <c r="D30" s="188"/>
      <c r="E30" s="189"/>
      <c r="F30" s="190"/>
      <c r="G30" s="190"/>
      <c r="H30" s="191"/>
      <c r="I30" s="47"/>
      <c r="J30" s="91">
        <v>3.4000000000000002E-2</v>
      </c>
      <c r="K30" s="92"/>
      <c r="L30" s="93"/>
      <c r="M30" s="91">
        <v>3.4000000000000002E-2</v>
      </c>
      <c r="N30" s="94"/>
      <c r="O30" s="95"/>
      <c r="P30" s="91">
        <v>3.4000000000000002E-2</v>
      </c>
      <c r="Q30" s="92"/>
      <c r="R30" s="95"/>
      <c r="S30" s="91">
        <v>3.4000000000000002E-2</v>
      </c>
      <c r="T30" s="192"/>
    </row>
    <row r="31" spans="1:20" ht="14.25" customHeight="1">
      <c r="A31" s="11"/>
      <c r="B31" s="11"/>
      <c r="C31" s="187" t="s">
        <v>43</v>
      </c>
      <c r="D31" s="188"/>
      <c r="E31" s="189"/>
      <c r="F31" s="190"/>
      <c r="G31" s="190"/>
      <c r="H31" s="191"/>
      <c r="I31" s="47"/>
      <c r="J31" s="91">
        <v>1.9E-2</v>
      </c>
      <c r="K31" s="92"/>
      <c r="L31" s="93"/>
      <c r="M31" s="91">
        <v>1.9E-2</v>
      </c>
      <c r="N31" s="94"/>
      <c r="O31" s="95"/>
      <c r="P31" s="91">
        <v>1.6E-2</v>
      </c>
      <c r="Q31" s="92"/>
      <c r="R31" s="95"/>
      <c r="S31" s="94">
        <v>0.02</v>
      </c>
      <c r="T31" s="192"/>
    </row>
    <row r="32" spans="1:20" ht="14.25" customHeight="1">
      <c r="A32" s="11"/>
      <c r="B32" s="11"/>
      <c r="C32" s="187" t="s">
        <v>44</v>
      </c>
      <c r="D32" s="188"/>
      <c r="E32" s="189"/>
      <c r="F32" s="190"/>
      <c r="G32" s="190"/>
      <c r="H32" s="191"/>
      <c r="I32" s="47"/>
      <c r="J32" s="91">
        <v>0.66</v>
      </c>
      <c r="K32" s="92"/>
      <c r="L32" s="93"/>
      <c r="M32" s="93">
        <v>0.68400000000000005</v>
      </c>
      <c r="N32" s="94"/>
      <c r="O32" s="95"/>
      <c r="P32" s="91">
        <v>0.66</v>
      </c>
      <c r="Q32" s="92"/>
      <c r="R32" s="95"/>
      <c r="S32" s="95">
        <v>0.66</v>
      </c>
      <c r="T32" s="192"/>
    </row>
    <row r="33" spans="1:20" ht="14.25" customHeight="1">
      <c r="A33" s="11"/>
      <c r="B33" s="11"/>
      <c r="C33" s="187" t="s">
        <v>45</v>
      </c>
      <c r="D33" s="188"/>
      <c r="E33" s="189"/>
      <c r="F33" s="190"/>
      <c r="G33" s="51"/>
      <c r="H33" s="191"/>
      <c r="I33" s="47"/>
      <c r="J33" s="91">
        <v>0.54900000000000004</v>
      </c>
      <c r="K33" s="92"/>
      <c r="L33" s="93"/>
      <c r="M33" s="91">
        <v>0.56000000000000005</v>
      </c>
      <c r="N33" s="94"/>
      <c r="O33" s="95"/>
      <c r="P33" s="91">
        <v>0.59899999999999998</v>
      </c>
      <c r="Q33" s="92"/>
      <c r="R33" s="95"/>
      <c r="S33" s="94">
        <v>0.59399999999999997</v>
      </c>
      <c r="T33" s="192"/>
    </row>
    <row r="34" spans="1:20" ht="14.25" customHeight="1">
      <c r="A34" s="11"/>
      <c r="B34" s="11"/>
      <c r="C34" s="187" t="s">
        <v>46</v>
      </c>
      <c r="D34" s="188"/>
      <c r="E34" s="189"/>
      <c r="F34" s="190"/>
      <c r="G34" s="190"/>
      <c r="H34" s="191"/>
      <c r="I34" s="47"/>
      <c r="J34" s="91">
        <v>0</v>
      </c>
      <c r="K34" s="92"/>
      <c r="L34" s="93"/>
      <c r="M34" s="91">
        <v>0</v>
      </c>
      <c r="N34" s="94"/>
      <c r="O34" s="95"/>
      <c r="P34" s="91">
        <v>0</v>
      </c>
      <c r="Q34" s="92"/>
      <c r="R34" s="95"/>
      <c r="S34" s="94">
        <v>0</v>
      </c>
      <c r="T34" s="192"/>
    </row>
    <row r="35" spans="1:20" ht="14.25" customHeight="1">
      <c r="A35" s="11"/>
      <c r="B35" s="11"/>
      <c r="C35" s="187" t="s">
        <v>47</v>
      </c>
      <c r="D35" s="188"/>
      <c r="E35" s="189"/>
      <c r="F35" s="190"/>
      <c r="G35" s="190"/>
      <c r="H35" s="191"/>
      <c r="I35" s="47"/>
      <c r="J35" s="332"/>
      <c r="K35" s="192"/>
      <c r="L35" s="333"/>
      <c r="M35" s="332"/>
      <c r="N35" s="334"/>
      <c r="O35" s="90"/>
      <c r="P35" s="332"/>
      <c r="Q35" s="192"/>
      <c r="R35" s="90"/>
      <c r="S35" s="334"/>
      <c r="T35" s="192"/>
    </row>
    <row r="36" spans="1:20" ht="14.25" customHeight="1">
      <c r="A36" s="11"/>
      <c r="B36" s="11"/>
      <c r="C36" s="193" t="s">
        <v>48</v>
      </c>
      <c r="D36" s="194"/>
      <c r="E36" s="189"/>
      <c r="F36" s="190"/>
      <c r="G36" s="190"/>
      <c r="H36" s="191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93" t="s">
        <v>49</v>
      </c>
      <c r="D37" s="194"/>
      <c r="E37" s="189"/>
      <c r="F37" s="190"/>
      <c r="G37" s="190"/>
      <c r="H37" s="191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95"/>
      <c r="D38" s="196"/>
      <c r="E38" s="197"/>
      <c r="F38" s="198"/>
      <c r="G38" s="198"/>
      <c r="H38" s="199"/>
      <c r="I38" s="200"/>
      <c r="J38" s="201"/>
      <c r="K38" s="202"/>
      <c r="L38" s="203"/>
      <c r="M38" s="201"/>
      <c r="N38" s="204"/>
      <c r="O38" s="200"/>
      <c r="P38" s="201"/>
      <c r="Q38" s="202"/>
      <c r="R38" s="200"/>
      <c r="S38" s="204"/>
      <c r="T38" s="202"/>
    </row>
    <row r="39" spans="1:20" ht="14.25" customHeight="1">
      <c r="A39" s="11"/>
      <c r="B39" s="11"/>
      <c r="C39" s="109"/>
      <c r="D39" s="110"/>
      <c r="E39" s="197"/>
      <c r="F39" s="198"/>
      <c r="G39" s="198"/>
      <c r="H39" s="199"/>
      <c r="I39" s="200"/>
      <c r="J39" s="201"/>
      <c r="K39" s="202"/>
      <c r="L39" s="203"/>
      <c r="M39" s="201"/>
      <c r="N39" s="204"/>
      <c r="O39" s="200"/>
      <c r="P39" s="201"/>
      <c r="Q39" s="202"/>
      <c r="R39" s="200"/>
      <c r="S39" s="204"/>
      <c r="T39" s="202"/>
    </row>
    <row r="40" spans="1:20" ht="14.25" customHeight="1">
      <c r="A40" s="11"/>
      <c r="B40" s="11"/>
      <c r="C40" s="109"/>
      <c r="D40" s="110"/>
      <c r="E40" s="197"/>
      <c r="F40" s="198"/>
      <c r="G40" s="198"/>
      <c r="H40" s="199"/>
      <c r="I40" s="200"/>
      <c r="J40" s="201"/>
      <c r="K40" s="202"/>
      <c r="L40" s="203"/>
      <c r="M40" s="201"/>
      <c r="N40" s="204"/>
      <c r="O40" s="200"/>
      <c r="P40" s="201"/>
      <c r="Q40" s="202"/>
      <c r="R40" s="200"/>
      <c r="S40" s="204"/>
      <c r="T40" s="202"/>
    </row>
    <row r="41" spans="1:20" ht="14.25" customHeight="1">
      <c r="A41" s="11"/>
      <c r="B41" s="11"/>
      <c r="C41" s="109"/>
      <c r="D41" s="110"/>
      <c r="E41" s="197"/>
      <c r="F41" s="198"/>
      <c r="G41" s="198"/>
      <c r="H41" s="199"/>
      <c r="I41" s="200"/>
      <c r="J41" s="201"/>
      <c r="K41" s="202"/>
      <c r="L41" s="203"/>
      <c r="M41" s="201"/>
      <c r="N41" s="204"/>
      <c r="O41" s="200"/>
      <c r="P41" s="201"/>
      <c r="Q41" s="202"/>
      <c r="R41" s="200"/>
      <c r="S41" s="204"/>
      <c r="T41" s="202"/>
    </row>
    <row r="42" spans="1:20" ht="14.25" customHeight="1">
      <c r="A42" s="11"/>
      <c r="B42" s="11"/>
      <c r="C42" s="109"/>
      <c r="D42" s="110"/>
      <c r="E42" s="197"/>
      <c r="F42" s="198"/>
      <c r="G42" s="198"/>
      <c r="H42" s="199"/>
      <c r="I42" s="200"/>
      <c r="J42" s="201"/>
      <c r="K42" s="202"/>
      <c r="L42" s="203"/>
      <c r="M42" s="201"/>
      <c r="N42" s="204"/>
      <c r="O42" s="200"/>
      <c r="P42" s="201"/>
      <c r="Q42" s="202"/>
      <c r="R42" s="200"/>
      <c r="S42" s="204"/>
      <c r="T42" s="202"/>
    </row>
    <row r="43" spans="1:20" ht="14.25" customHeight="1">
      <c r="A43" s="11"/>
      <c r="B43" s="11"/>
      <c r="C43" s="109"/>
      <c r="D43" s="110"/>
      <c r="E43" s="197"/>
      <c r="F43" s="198"/>
      <c r="G43" s="198"/>
      <c r="H43" s="199"/>
      <c r="I43" s="200"/>
      <c r="J43" s="201"/>
      <c r="K43" s="202"/>
      <c r="L43" s="203"/>
      <c r="M43" s="201"/>
      <c r="N43" s="204"/>
      <c r="O43" s="200"/>
      <c r="P43" s="201"/>
      <c r="Q43" s="202"/>
      <c r="R43" s="200"/>
      <c r="S43" s="204"/>
      <c r="T43" s="202"/>
    </row>
    <row r="44" spans="1:20" ht="14.25" customHeight="1">
      <c r="A44" s="11"/>
      <c r="B44" s="11"/>
      <c r="C44" s="109"/>
      <c r="D44" s="110"/>
      <c r="E44" s="197"/>
      <c r="F44" s="198"/>
      <c r="G44" s="198"/>
      <c r="H44" s="199"/>
      <c r="I44" s="200"/>
      <c r="J44" s="201"/>
      <c r="K44" s="202"/>
      <c r="L44" s="203"/>
      <c r="M44" s="201"/>
      <c r="N44" s="204"/>
      <c r="O44" s="200"/>
      <c r="P44" s="201"/>
      <c r="Q44" s="202"/>
      <c r="R44" s="200"/>
      <c r="S44" s="204"/>
      <c r="T44" s="202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109"/>
      <c r="D46" s="110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09"/>
      <c r="D47" s="110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109"/>
      <c r="D48" s="110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171"/>
      <c r="F52" s="172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/>
      <c r="M53" s="215"/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/>
      <c r="M54" s="225"/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232"/>
      <c r="J55" s="233" t="s">
        <v>52</v>
      </c>
      <c r="K55" s="234"/>
      <c r="L55" s="235"/>
      <c r="M55" s="233" t="s">
        <v>52</v>
      </c>
      <c r="N55" s="236"/>
      <c r="O55" s="232"/>
      <c r="P55" s="233" t="s">
        <v>52</v>
      </c>
      <c r="Q55" s="234"/>
      <c r="R55" s="232"/>
      <c r="S55" s="236" t="s">
        <v>52</v>
      </c>
      <c r="T55" s="234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53</v>
      </c>
      <c r="K57" s="243"/>
      <c r="L57" s="244"/>
      <c r="M57" s="242" t="s">
        <v>53</v>
      </c>
      <c r="N57" s="221"/>
      <c r="O57" s="241"/>
      <c r="P57" s="242" t="s">
        <v>53</v>
      </c>
      <c r="Q57" s="245"/>
      <c r="R57" s="246"/>
      <c r="S57" s="242" t="s">
        <v>53</v>
      </c>
      <c r="T57" s="243"/>
    </row>
    <row r="58" spans="1:23" ht="14.25" customHeigh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 t="s">
        <v>52</v>
      </c>
      <c r="K58" s="255"/>
      <c r="L58" s="253"/>
      <c r="M58" s="254" t="s">
        <v>52</v>
      </c>
      <c r="N58" s="255"/>
      <c r="O58" s="253"/>
      <c r="P58" s="254" t="s">
        <v>52</v>
      </c>
      <c r="Q58" s="255"/>
      <c r="R58" s="253"/>
      <c r="S58" s="254" t="s">
        <v>52</v>
      </c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365"/>
      <c r="K59" s="366"/>
      <c r="L59" s="367"/>
      <c r="M59" s="365"/>
      <c r="N59" s="366"/>
      <c r="O59" s="367"/>
      <c r="P59" s="365"/>
      <c r="Q59" s="366"/>
      <c r="R59" s="367"/>
      <c r="S59" s="365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ROUND((V8^2+W8^2)*[1]АРЭС!$F$6/[1]АРЭС!$C$6^2,4)</f>
        <v>0</v>
      </c>
      <c r="J62" s="279" t="s">
        <v>59</v>
      </c>
      <c r="K62" s="280">
        <f>ROUND((V8^2+W8^2)*[1]АРЭС!$I$6/([1]АРЭС!$C$6*100),4)</f>
        <v>0</v>
      </c>
      <c r="L62" s="278">
        <f>ROUND((X8^2+Y8^2)*[1]АРЭС!$F$6/[1]АРЭС!$C$6^2,4)</f>
        <v>0</v>
      </c>
      <c r="M62" s="279" t="s">
        <v>59</v>
      </c>
      <c r="N62" s="280">
        <f>ROUND((X8^2+Y8^2)*[1]АРЭС!$I$6/([1]АРЭС!$C$6*100),4)</f>
        <v>0</v>
      </c>
      <c r="O62" s="278">
        <f>ROUND((Z8^2+AA8^2)*[1]АРЭС!$F$6/[1]АРЭС!$C$6^2,4)</f>
        <v>0</v>
      </c>
      <c r="P62" s="279" t="s">
        <v>59</v>
      </c>
      <c r="Q62" s="280">
        <f>ROUND((Z8^2+AA8^2)*[1]АРЭС!$I$6/([1]АРЭС!$C$6*100),4)</f>
        <v>0</v>
      </c>
      <c r="R62" s="278">
        <f>ROUND((AB8^2+AC8^2)*[1]АРЭС!$F$6/[1]АРЭС!$C$6^2,4)</f>
        <v>0</v>
      </c>
      <c r="S62" s="279" t="s">
        <v>59</v>
      </c>
      <c r="T62" s="28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ROUND((V12^2+W12^2)*[1]АРЭС!$F$7/[1]АРЭС!$C$7^2,4)</f>
        <v>0</v>
      </c>
      <c r="J63" s="285" t="s">
        <v>59</v>
      </c>
      <c r="K63" s="286">
        <f>ROUND((V12^2+W12^2)*[1]АРЭС!$I$7/([1]АРЭС!$C$7*100),4)</f>
        <v>0</v>
      </c>
      <c r="L63" s="284">
        <f>ROUND((X12^2+Y12^2)*[1]АРЭС!$F$7/[1]АРЭС!$C$7^2,4)</f>
        <v>0</v>
      </c>
      <c r="M63" s="285" t="s">
        <v>59</v>
      </c>
      <c r="N63" s="286">
        <f>ROUND((X12^2+Y12^2)*[1]АРЭС!$I$7/([1]АРЭС!$C$7*100),4)</f>
        <v>0</v>
      </c>
      <c r="O63" s="284">
        <f>ROUND((Z12^2+AA12^2)*[1]АРЭС!$F$7/[1]АРЭС!$C$7^2,4)</f>
        <v>0</v>
      </c>
      <c r="P63" s="285" t="s">
        <v>59</v>
      </c>
      <c r="Q63" s="286">
        <f>ROUND((Z12^2+AA12^2)*[1]АРЭС!$I$7/([1]АРЭС!$C$7*100),4)</f>
        <v>0</v>
      </c>
      <c r="R63" s="284">
        <f>ROUND((AB12^2+AC12^2)*[1]АРЭС!$F$7/[1]АРЭС!$C$7^2,4)</f>
        <v>0</v>
      </c>
      <c r="S63" s="285" t="s">
        <v>59</v>
      </c>
      <c r="T63" s="28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I62+V8+H6</f>
        <v>4.0000000000000001E-3</v>
      </c>
      <c r="J66" s="299" t="s">
        <v>59</v>
      </c>
      <c r="K66" s="300">
        <f>K62+W8+H7</f>
        <v>0.125</v>
      </c>
      <c r="L66" s="298">
        <f>L62+X8+H6</f>
        <v>4.0000000000000001E-3</v>
      </c>
      <c r="M66" s="299" t="s">
        <v>59</v>
      </c>
      <c r="N66" s="301">
        <f>N62+Y8+H7</f>
        <v>0.125</v>
      </c>
      <c r="O66" s="302">
        <f>O62+Z8+H6</f>
        <v>4.0000000000000001E-3</v>
      </c>
      <c r="P66" s="299" t="s">
        <v>59</v>
      </c>
      <c r="Q66" s="300">
        <f>Q62+AA8+H7</f>
        <v>0.125</v>
      </c>
      <c r="R66" s="298">
        <f>R62+AB8+H6</f>
        <v>4.0000000000000001E-3</v>
      </c>
      <c r="S66" s="299" t="s">
        <v>59</v>
      </c>
      <c r="T66" s="301">
        <f>T62+AC8+H7</f>
        <v>0.125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I63+V12+H10</f>
        <v>4.0000000000000001E-3</v>
      </c>
      <c r="J67" s="287" t="s">
        <v>59</v>
      </c>
      <c r="K67" s="309">
        <f>K63+W12+H11</f>
        <v>0.125</v>
      </c>
      <c r="L67" s="310">
        <f>L63+X12+H10</f>
        <v>4.0000000000000001E-3</v>
      </c>
      <c r="M67" s="287" t="s">
        <v>59</v>
      </c>
      <c r="N67" s="311">
        <f>N63+Y12+H11</f>
        <v>0.125</v>
      </c>
      <c r="O67" s="309">
        <f>O63+Z12+H10</f>
        <v>4.0000000000000001E-3</v>
      </c>
      <c r="P67" s="287" t="s">
        <v>59</v>
      </c>
      <c r="Q67" s="309">
        <f>Q63+AA12+H11</f>
        <v>0.125</v>
      </c>
      <c r="R67" s="310">
        <f>R63+AB12+H10</f>
        <v>4.0000000000000001E-3</v>
      </c>
      <c r="S67" s="287" t="s">
        <v>59</v>
      </c>
      <c r="T67" s="311">
        <f>T63+AC12+H11</f>
        <v>0.125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8.0000000000000002E-3</v>
      </c>
      <c r="J70" s="324" t="s">
        <v>59</v>
      </c>
      <c r="K70" s="325">
        <f>K66+K67</f>
        <v>0.25</v>
      </c>
      <c r="L70" s="323">
        <f>L66+L67</f>
        <v>8.0000000000000002E-3</v>
      </c>
      <c r="M70" s="324" t="s">
        <v>59</v>
      </c>
      <c r="N70" s="325">
        <f>N66+N67</f>
        <v>0.25</v>
      </c>
      <c r="O70" s="323">
        <f>O66+O67</f>
        <v>8.0000000000000002E-3</v>
      </c>
      <c r="P70" s="324" t="s">
        <v>59</v>
      </c>
      <c r="Q70" s="325">
        <f>Q66+Q67</f>
        <v>0.25</v>
      </c>
      <c r="R70" s="323">
        <f>R66+R67</f>
        <v>8.0000000000000002E-3</v>
      </c>
      <c r="S70" s="324" t="s">
        <v>59</v>
      </c>
      <c r="T70" s="325">
        <f>T66+T67</f>
        <v>0.25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A3" sqref="A3:A72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85</v>
      </c>
      <c r="J3" s="9"/>
      <c r="K3" s="10"/>
      <c r="L3" s="8" t="s">
        <v>14</v>
      </c>
      <c r="M3" s="9"/>
      <c r="N3" s="10"/>
      <c r="O3" s="8" t="s">
        <v>86</v>
      </c>
      <c r="P3" s="9"/>
      <c r="Q3" s="10"/>
      <c r="R3" s="8" t="s">
        <v>87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0"/>
      <c r="J8" s="61">
        <v>1.1200000000000001</v>
      </c>
      <c r="K8" s="62">
        <v>0.191</v>
      </c>
      <c r="L8" s="63"/>
      <c r="M8" s="64">
        <v>1.3120000000000001</v>
      </c>
      <c r="N8" s="62">
        <v>0.191</v>
      </c>
      <c r="O8" s="65"/>
      <c r="P8" s="64">
        <v>1.3120000000000001</v>
      </c>
      <c r="Q8" s="62">
        <v>0.191</v>
      </c>
      <c r="R8" s="65"/>
      <c r="S8" s="66">
        <v>1.3120000000000001</v>
      </c>
      <c r="T8" s="62">
        <v>0.191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50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27</v>
      </c>
      <c r="D10" s="81"/>
      <c r="E10" s="82"/>
      <c r="F10" s="83"/>
      <c r="G10" s="84" t="s">
        <v>21</v>
      </c>
      <c r="H10" s="33">
        <f>[1]АРЭС!$E$7</f>
        <v>4.0000000000000001E-3</v>
      </c>
      <c r="I10" s="85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5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90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60"/>
      <c r="J12" s="64">
        <v>0</v>
      </c>
      <c r="K12" s="62">
        <v>0</v>
      </c>
      <c r="L12" s="63"/>
      <c r="M12" s="64">
        <v>0</v>
      </c>
      <c r="N12" s="62">
        <v>0</v>
      </c>
      <c r="O12" s="65"/>
      <c r="P12" s="64">
        <v>0</v>
      </c>
      <c r="Q12" s="62">
        <v>0</v>
      </c>
      <c r="R12" s="65"/>
      <c r="S12" s="66">
        <v>0</v>
      </c>
      <c r="T12" s="62">
        <v>0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4"/>
      <c r="J13" s="75"/>
      <c r="K13" s="76"/>
      <c r="L13" s="77"/>
      <c r="M13" s="75"/>
      <c r="N13" s="78"/>
      <c r="O13" s="74"/>
      <c r="P13" s="75"/>
      <c r="Q13" s="76"/>
      <c r="R13" s="74"/>
      <c r="S13" s="78"/>
      <c r="T13" s="76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103"/>
      <c r="J14" s="104"/>
      <c r="K14" s="105"/>
      <c r="L14" s="106"/>
      <c r="M14" s="104"/>
      <c r="N14" s="107"/>
      <c r="O14" s="103"/>
      <c r="P14" s="104"/>
      <c r="Q14" s="105"/>
      <c r="R14" s="103"/>
      <c r="S14" s="108"/>
      <c r="T14" s="105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113"/>
      <c r="J15" s="114"/>
      <c r="K15" s="115"/>
      <c r="L15" s="116"/>
      <c r="M15" s="114"/>
      <c r="N15" s="117"/>
      <c r="O15" s="113"/>
      <c r="P15" s="114"/>
      <c r="Q15" s="118"/>
      <c r="R15" s="113"/>
      <c r="S15" s="117"/>
      <c r="T15" s="11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121"/>
      <c r="J16" s="122"/>
      <c r="K16" s="123"/>
      <c r="L16" s="124"/>
      <c r="M16" s="122"/>
      <c r="N16" s="125"/>
      <c r="O16" s="121"/>
      <c r="P16" s="122"/>
      <c r="Q16" s="123"/>
      <c r="R16" s="121"/>
      <c r="S16" s="125"/>
      <c r="T16" s="1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129"/>
      <c r="J17" s="130"/>
      <c r="K17" s="131"/>
      <c r="L17" s="132"/>
      <c r="M17" s="130"/>
      <c r="N17" s="133"/>
      <c r="O17" s="129"/>
      <c r="P17" s="130"/>
      <c r="Q17" s="131"/>
      <c r="R17" s="129"/>
      <c r="S17" s="133"/>
      <c r="T17" s="13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103"/>
      <c r="J18" s="104"/>
      <c r="K18" s="105"/>
      <c r="L18" s="106"/>
      <c r="M18" s="104"/>
      <c r="N18" s="108"/>
      <c r="O18" s="103"/>
      <c r="P18" s="104"/>
      <c r="Q18" s="105"/>
      <c r="R18" s="103"/>
      <c r="S18" s="108"/>
      <c r="T18" s="10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113"/>
      <c r="J19" s="114"/>
      <c r="K19" s="115"/>
      <c r="L19" s="116"/>
      <c r="M19" s="114"/>
      <c r="N19" s="117"/>
      <c r="O19" s="113"/>
      <c r="P19" s="114"/>
      <c r="Q19" s="115"/>
      <c r="R19" s="113"/>
      <c r="S19" s="117"/>
      <c r="T19" s="11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121"/>
      <c r="J20" s="122"/>
      <c r="K20" s="123"/>
      <c r="L20" s="124"/>
      <c r="M20" s="122"/>
      <c r="N20" s="125"/>
      <c r="O20" s="121"/>
      <c r="P20" s="122"/>
      <c r="Q20" s="123"/>
      <c r="R20" s="121"/>
      <c r="S20" s="125"/>
      <c r="T20" s="1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129"/>
      <c r="J21" s="130"/>
      <c r="K21" s="131"/>
      <c r="L21" s="132"/>
      <c r="M21" s="130"/>
      <c r="N21" s="133"/>
      <c r="O21" s="129"/>
      <c r="P21" s="130"/>
      <c r="Q21" s="131"/>
      <c r="R21" s="129"/>
      <c r="S21" s="133"/>
      <c r="T21" s="131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103"/>
      <c r="J22" s="104"/>
      <c r="K22" s="105"/>
      <c r="L22" s="106"/>
      <c r="M22" s="104"/>
      <c r="N22" s="108"/>
      <c r="O22" s="103"/>
      <c r="P22" s="104"/>
      <c r="Q22" s="105"/>
      <c r="R22" s="103"/>
      <c r="S22" s="108"/>
      <c r="T22" s="105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35"/>
      <c r="J23" s="153"/>
      <c r="K23" s="154"/>
      <c r="L23" s="155"/>
      <c r="M23" s="153"/>
      <c r="N23" s="156"/>
      <c r="O23" s="152"/>
      <c r="P23" s="153"/>
      <c r="Q23" s="154"/>
      <c r="R23" s="152"/>
      <c r="S23" s="156"/>
      <c r="T23" s="154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359"/>
      <c r="J24" s="162">
        <f>J8+J12</f>
        <v>1.1200000000000001</v>
      </c>
      <c r="K24" s="162">
        <f>K8+K12</f>
        <v>0.191</v>
      </c>
      <c r="L24" s="163"/>
      <c r="M24" s="164">
        <f>M8+M12</f>
        <v>1.3120000000000001</v>
      </c>
      <c r="N24" s="164">
        <f>N8+N12</f>
        <v>0.191</v>
      </c>
      <c r="O24" s="161"/>
      <c r="P24" s="164">
        <f>P8+P12</f>
        <v>1.3120000000000001</v>
      </c>
      <c r="Q24" s="164">
        <f>Q8+Q12</f>
        <v>0.191</v>
      </c>
      <c r="R24" s="161"/>
      <c r="S24" s="165">
        <f>S8+S12</f>
        <v>1.3120000000000001</v>
      </c>
      <c r="T24" s="164">
        <f>T8+T12</f>
        <v>0.191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340"/>
      <c r="J25" s="341"/>
      <c r="K25" s="342"/>
      <c r="L25" s="340"/>
      <c r="M25" s="341"/>
      <c r="N25" s="342"/>
      <c r="O25" s="340"/>
      <c r="P25" s="341"/>
      <c r="Q25" s="342"/>
      <c r="R25" s="340"/>
      <c r="S25" s="341"/>
      <c r="T25" s="342"/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343"/>
      <c r="J26" s="344"/>
      <c r="K26" s="345"/>
      <c r="L26" s="343"/>
      <c r="M26" s="344"/>
      <c r="N26" s="345"/>
      <c r="O26" s="343"/>
      <c r="P26" s="344"/>
      <c r="Q26" s="345"/>
      <c r="R26" s="343"/>
      <c r="S26" s="344"/>
      <c r="T26" s="345"/>
    </row>
    <row r="27" spans="1:20" ht="14.25" customHeight="1">
      <c r="A27" s="11"/>
      <c r="B27" s="11"/>
      <c r="C27" s="177" t="s">
        <v>39</v>
      </c>
      <c r="D27" s="178"/>
      <c r="E27" s="179"/>
      <c r="F27" s="180"/>
      <c r="G27" s="180"/>
      <c r="H27" s="181"/>
      <c r="I27" s="182">
        <v>25</v>
      </c>
      <c r="J27" s="183"/>
      <c r="K27" s="184"/>
      <c r="L27" s="185">
        <v>25</v>
      </c>
      <c r="M27" s="183"/>
      <c r="N27" s="186"/>
      <c r="O27" s="182">
        <v>25</v>
      </c>
      <c r="P27" s="183"/>
      <c r="Q27" s="184"/>
      <c r="R27" s="182">
        <v>25</v>
      </c>
      <c r="S27" s="346"/>
      <c r="T27" s="347"/>
    </row>
    <row r="28" spans="1:20" ht="14.25" customHeight="1">
      <c r="A28" s="11"/>
      <c r="B28" s="11"/>
      <c r="C28" s="187" t="s">
        <v>40</v>
      </c>
      <c r="D28" s="188"/>
      <c r="E28" s="189"/>
      <c r="F28" s="190"/>
      <c r="G28" s="190"/>
      <c r="H28" s="191"/>
      <c r="I28" s="90"/>
      <c r="J28" s="332"/>
      <c r="K28" s="192"/>
      <c r="L28" s="333"/>
      <c r="M28" s="332"/>
      <c r="N28" s="334"/>
      <c r="O28" s="90"/>
      <c r="P28" s="332"/>
      <c r="Q28" s="192"/>
      <c r="R28" s="90"/>
      <c r="S28" s="334"/>
      <c r="T28" s="192"/>
    </row>
    <row r="29" spans="1:20" ht="14.25" customHeight="1">
      <c r="A29" s="11"/>
      <c r="B29" s="11"/>
      <c r="C29" s="187" t="s">
        <v>41</v>
      </c>
      <c r="D29" s="188"/>
      <c r="E29" s="189"/>
      <c r="F29" s="190"/>
      <c r="G29" s="190"/>
      <c r="H29" s="191"/>
      <c r="I29" s="90"/>
      <c r="J29" s="91">
        <v>9.6000000000000002E-2</v>
      </c>
      <c r="K29" s="92"/>
      <c r="L29" s="93"/>
      <c r="M29" s="91">
        <v>8.4000000000000005E-2</v>
      </c>
      <c r="N29" s="94"/>
      <c r="O29" s="95"/>
      <c r="P29" s="91">
        <v>9.6000000000000002E-2</v>
      </c>
      <c r="Q29" s="92"/>
      <c r="R29" s="95"/>
      <c r="S29" s="91">
        <v>8.4000000000000005E-2</v>
      </c>
      <c r="T29" s="192"/>
    </row>
    <row r="30" spans="1:20" ht="14.25" customHeight="1">
      <c r="A30" s="11"/>
      <c r="B30" s="11"/>
      <c r="C30" s="187" t="s">
        <v>42</v>
      </c>
      <c r="D30" s="188"/>
      <c r="E30" s="189"/>
      <c r="F30" s="190"/>
      <c r="G30" s="190"/>
      <c r="H30" s="191"/>
      <c r="I30" s="90"/>
      <c r="J30" s="91">
        <v>3.4000000000000002E-2</v>
      </c>
      <c r="K30" s="92"/>
      <c r="L30" s="93"/>
      <c r="M30" s="91">
        <v>3.4000000000000002E-2</v>
      </c>
      <c r="N30" s="94"/>
      <c r="O30" s="95"/>
      <c r="P30" s="91">
        <v>3.4000000000000002E-2</v>
      </c>
      <c r="Q30" s="92"/>
      <c r="R30" s="95"/>
      <c r="S30" s="91">
        <v>3.4000000000000002E-2</v>
      </c>
      <c r="T30" s="192"/>
    </row>
    <row r="31" spans="1:20" ht="14.25" customHeight="1">
      <c r="A31" s="11"/>
      <c r="B31" s="11"/>
      <c r="C31" s="187" t="s">
        <v>43</v>
      </c>
      <c r="D31" s="188"/>
      <c r="E31" s="189"/>
      <c r="F31" s="190"/>
      <c r="G31" s="190"/>
      <c r="H31" s="191"/>
      <c r="I31" s="90"/>
      <c r="J31" s="91">
        <v>0.02</v>
      </c>
      <c r="K31" s="92"/>
      <c r="L31" s="93"/>
      <c r="M31" s="91">
        <v>0.02</v>
      </c>
      <c r="N31" s="94"/>
      <c r="O31" s="95"/>
      <c r="P31" s="91">
        <v>0.02</v>
      </c>
      <c r="Q31" s="92"/>
      <c r="R31" s="95"/>
      <c r="S31" s="94">
        <v>0.02</v>
      </c>
      <c r="T31" s="192"/>
    </row>
    <row r="32" spans="1:20" ht="14.25" customHeight="1">
      <c r="A32" s="11"/>
      <c r="B32" s="11"/>
      <c r="C32" s="187" t="s">
        <v>44</v>
      </c>
      <c r="D32" s="188"/>
      <c r="E32" s="189"/>
      <c r="F32" s="190"/>
      <c r="G32" s="190"/>
      <c r="H32" s="191"/>
      <c r="I32" s="90"/>
      <c r="J32" s="91">
        <v>0.66</v>
      </c>
      <c r="K32" s="92"/>
      <c r="L32" s="93"/>
      <c r="M32" s="93">
        <v>0.66</v>
      </c>
      <c r="N32" s="94"/>
      <c r="O32" s="95"/>
      <c r="P32" s="91">
        <v>0.66</v>
      </c>
      <c r="Q32" s="92"/>
      <c r="R32" s="95"/>
      <c r="S32" s="95">
        <v>0.66</v>
      </c>
      <c r="T32" s="192"/>
    </row>
    <row r="33" spans="1:20" ht="14.25" customHeight="1">
      <c r="A33" s="11"/>
      <c r="B33" s="11"/>
      <c r="C33" s="187" t="s">
        <v>45</v>
      </c>
      <c r="D33" s="188"/>
      <c r="E33" s="189"/>
      <c r="F33" s="190"/>
      <c r="G33" s="51"/>
      <c r="H33" s="191"/>
      <c r="I33" s="90"/>
      <c r="J33" s="91">
        <v>0.53600000000000003</v>
      </c>
      <c r="K33" s="92"/>
      <c r="L33" s="93"/>
      <c r="M33" s="91">
        <v>0.498</v>
      </c>
      <c r="N33" s="94"/>
      <c r="O33" s="95"/>
      <c r="P33" s="91">
        <v>0.498</v>
      </c>
      <c r="Q33" s="92"/>
      <c r="R33" s="95"/>
      <c r="S33" s="94">
        <v>0.498</v>
      </c>
      <c r="T33" s="192"/>
    </row>
    <row r="34" spans="1:20" ht="14.25" customHeight="1">
      <c r="A34" s="11"/>
      <c r="B34" s="11"/>
      <c r="C34" s="187" t="s">
        <v>46</v>
      </c>
      <c r="D34" s="188"/>
      <c r="E34" s="189"/>
      <c r="F34" s="190"/>
      <c r="G34" s="190"/>
      <c r="H34" s="191"/>
      <c r="I34" s="90"/>
      <c r="J34" s="91">
        <v>0</v>
      </c>
      <c r="K34" s="92"/>
      <c r="L34" s="93"/>
      <c r="M34" s="91">
        <v>0</v>
      </c>
      <c r="N34" s="94"/>
      <c r="O34" s="95"/>
      <c r="P34" s="91">
        <v>0</v>
      </c>
      <c r="Q34" s="92"/>
      <c r="R34" s="95"/>
      <c r="S34" s="94">
        <v>0</v>
      </c>
      <c r="T34" s="192"/>
    </row>
    <row r="35" spans="1:20" ht="14.25" customHeight="1">
      <c r="A35" s="11"/>
      <c r="B35" s="11"/>
      <c r="C35" s="187" t="s">
        <v>47</v>
      </c>
      <c r="D35" s="188"/>
      <c r="E35" s="189"/>
      <c r="F35" s="190"/>
      <c r="G35" s="190"/>
      <c r="H35" s="191"/>
      <c r="I35" s="47"/>
      <c r="J35" s="51"/>
      <c r="K35" s="53"/>
      <c r="L35" s="50"/>
      <c r="M35" s="51"/>
      <c r="N35" s="52"/>
      <c r="O35" s="47"/>
      <c r="P35" s="51"/>
      <c r="Q35" s="53"/>
      <c r="R35" s="47"/>
      <c r="S35" s="52"/>
      <c r="T35" s="53"/>
    </row>
    <row r="36" spans="1:20" ht="14.25" customHeight="1">
      <c r="A36" s="11"/>
      <c r="B36" s="11"/>
      <c r="C36" s="193" t="s">
        <v>48</v>
      </c>
      <c r="D36" s="194"/>
      <c r="E36" s="189"/>
      <c r="F36" s="190"/>
      <c r="G36" s="190"/>
      <c r="H36" s="191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93" t="s">
        <v>49</v>
      </c>
      <c r="D37" s="194"/>
      <c r="E37" s="189"/>
      <c r="F37" s="190"/>
      <c r="G37" s="190"/>
      <c r="H37" s="191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95"/>
      <c r="D38" s="196"/>
      <c r="E38" s="197"/>
      <c r="F38" s="198"/>
      <c r="G38" s="198"/>
      <c r="H38" s="199"/>
      <c r="I38" s="200"/>
      <c r="J38" s="201"/>
      <c r="K38" s="202"/>
      <c r="L38" s="203"/>
      <c r="M38" s="201"/>
      <c r="N38" s="204"/>
      <c r="O38" s="200"/>
      <c r="P38" s="201"/>
      <c r="Q38" s="202"/>
      <c r="R38" s="200"/>
      <c r="S38" s="204"/>
      <c r="T38" s="202"/>
    </row>
    <row r="39" spans="1:20" ht="14.25" customHeight="1">
      <c r="A39" s="11"/>
      <c r="B39" s="11"/>
      <c r="C39" s="109"/>
      <c r="D39" s="110"/>
      <c r="E39" s="197"/>
      <c r="F39" s="198"/>
      <c r="G39" s="198"/>
      <c r="H39" s="199"/>
      <c r="I39" s="200"/>
      <c r="J39" s="201"/>
      <c r="K39" s="202"/>
      <c r="L39" s="203"/>
      <c r="M39" s="201"/>
      <c r="N39" s="204"/>
      <c r="O39" s="200"/>
      <c r="P39" s="201"/>
      <c r="Q39" s="202"/>
      <c r="R39" s="200"/>
      <c r="S39" s="204"/>
      <c r="T39" s="202"/>
    </row>
    <row r="40" spans="1:20" ht="14.25" customHeight="1">
      <c r="A40" s="11"/>
      <c r="B40" s="11"/>
      <c r="C40" s="109"/>
      <c r="D40" s="110"/>
      <c r="E40" s="197"/>
      <c r="F40" s="198"/>
      <c r="G40" s="198"/>
      <c r="H40" s="199"/>
      <c r="I40" s="200"/>
      <c r="J40" s="201"/>
      <c r="K40" s="202"/>
      <c r="L40" s="203"/>
      <c r="M40" s="201"/>
      <c r="N40" s="204"/>
      <c r="O40" s="200"/>
      <c r="P40" s="201"/>
      <c r="Q40" s="202"/>
      <c r="R40" s="200"/>
      <c r="S40" s="204"/>
      <c r="T40" s="202"/>
    </row>
    <row r="41" spans="1:20" ht="14.25" customHeight="1">
      <c r="A41" s="11"/>
      <c r="B41" s="11"/>
      <c r="C41" s="109"/>
      <c r="D41" s="110"/>
      <c r="E41" s="197"/>
      <c r="F41" s="198"/>
      <c r="G41" s="198"/>
      <c r="H41" s="199"/>
      <c r="I41" s="200"/>
      <c r="J41" s="201"/>
      <c r="K41" s="202"/>
      <c r="L41" s="203"/>
      <c r="M41" s="201"/>
      <c r="N41" s="204"/>
      <c r="O41" s="200"/>
      <c r="P41" s="201"/>
      <c r="Q41" s="202"/>
      <c r="R41" s="200"/>
      <c r="S41" s="204"/>
      <c r="T41" s="202"/>
    </row>
    <row r="42" spans="1:20" ht="14.25" customHeight="1">
      <c r="A42" s="11"/>
      <c r="B42" s="11"/>
      <c r="C42" s="109"/>
      <c r="D42" s="110"/>
      <c r="E42" s="197"/>
      <c r="F42" s="198"/>
      <c r="G42" s="198"/>
      <c r="H42" s="199"/>
      <c r="I42" s="200"/>
      <c r="J42" s="201"/>
      <c r="K42" s="202"/>
      <c r="L42" s="203"/>
      <c r="M42" s="201"/>
      <c r="N42" s="204"/>
      <c r="O42" s="200"/>
      <c r="P42" s="201"/>
      <c r="Q42" s="202"/>
      <c r="R42" s="200"/>
      <c r="S42" s="204"/>
      <c r="T42" s="202"/>
    </row>
    <row r="43" spans="1:20" ht="14.25" customHeight="1">
      <c r="A43" s="11"/>
      <c r="B43" s="11"/>
      <c r="C43" s="109"/>
      <c r="D43" s="110"/>
      <c r="E43" s="197"/>
      <c r="F43" s="198"/>
      <c r="G43" s="198"/>
      <c r="H43" s="199"/>
      <c r="I43" s="200"/>
      <c r="J43" s="201"/>
      <c r="K43" s="202"/>
      <c r="L43" s="203"/>
      <c r="M43" s="201"/>
      <c r="N43" s="204"/>
      <c r="O43" s="200"/>
      <c r="P43" s="201"/>
      <c r="Q43" s="202"/>
      <c r="R43" s="200"/>
      <c r="S43" s="204"/>
      <c r="T43" s="202"/>
    </row>
    <row r="44" spans="1:20" ht="14.25" customHeight="1">
      <c r="A44" s="11"/>
      <c r="B44" s="11"/>
      <c r="C44" s="109"/>
      <c r="D44" s="110"/>
      <c r="E44" s="197"/>
      <c r="F44" s="198"/>
      <c r="G44" s="198"/>
      <c r="H44" s="199"/>
      <c r="I44" s="200"/>
      <c r="J44" s="201"/>
      <c r="K44" s="202"/>
      <c r="L44" s="203"/>
      <c r="M44" s="201"/>
      <c r="N44" s="204"/>
      <c r="O44" s="200"/>
      <c r="P44" s="201"/>
      <c r="Q44" s="202"/>
      <c r="R44" s="200"/>
      <c r="S44" s="204"/>
      <c r="T44" s="202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109"/>
      <c r="D46" s="110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09"/>
      <c r="D47" s="110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109"/>
      <c r="D48" s="110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09"/>
      <c r="D49" s="110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09"/>
      <c r="D50" s="110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09"/>
      <c r="D51" s="110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171"/>
      <c r="F52" s="172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38"/>
      <c r="D53" s="213"/>
      <c r="E53" s="214" t="s">
        <v>50</v>
      </c>
      <c r="F53" s="215">
        <f>IF(K58&gt;0,SQRT((1-K58^2)/K58^2),)</f>
        <v>0</v>
      </c>
      <c r="G53" s="216"/>
      <c r="H53" s="217"/>
      <c r="I53" s="212"/>
      <c r="J53" s="215"/>
      <c r="K53" s="218"/>
      <c r="L53" s="214"/>
      <c r="M53" s="215"/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221"/>
      <c r="D54" s="222"/>
      <c r="E54" s="23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/>
      <c r="M54" s="225"/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232"/>
      <c r="J55" s="233" t="s">
        <v>52</v>
      </c>
      <c r="K55" s="234"/>
      <c r="L55" s="235"/>
      <c r="M55" s="233" t="s">
        <v>52</v>
      </c>
      <c r="N55" s="236"/>
      <c r="O55" s="232"/>
      <c r="P55" s="233" t="s">
        <v>52</v>
      </c>
      <c r="Q55" s="234"/>
      <c r="R55" s="232"/>
      <c r="S55" s="236" t="s">
        <v>52</v>
      </c>
      <c r="T55" s="234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53</v>
      </c>
      <c r="K57" s="243"/>
      <c r="L57" s="244"/>
      <c r="M57" s="242" t="s">
        <v>53</v>
      </c>
      <c r="N57" s="221"/>
      <c r="O57" s="241"/>
      <c r="P57" s="242" t="s">
        <v>53</v>
      </c>
      <c r="Q57" s="245"/>
      <c r="R57" s="246"/>
      <c r="S57" s="242" t="s">
        <v>53</v>
      </c>
      <c r="T57" s="243"/>
    </row>
    <row r="58" spans="1:23" ht="14.25" customHeigh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 t="s">
        <v>52</v>
      </c>
      <c r="K58" s="255"/>
      <c r="L58" s="253"/>
      <c r="M58" s="254" t="s">
        <v>52</v>
      </c>
      <c r="N58" s="255"/>
      <c r="O58" s="253"/>
      <c r="P58" s="254" t="s">
        <v>52</v>
      </c>
      <c r="Q58" s="255"/>
      <c r="R58" s="253"/>
      <c r="S58" s="254" t="s">
        <v>52</v>
      </c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63"/>
      <c r="K59" s="264"/>
      <c r="L59" s="262"/>
      <c r="M59" s="263"/>
      <c r="N59" s="264"/>
      <c r="O59" s="262"/>
      <c r="P59" s="263"/>
      <c r="Q59" s="264"/>
      <c r="R59" s="262"/>
      <c r="S59" s="263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ROUND((V8^2+W8^2)*[1]АРЭС!$F$6/[1]АРЭС!$C$6^2,4)</f>
        <v>0</v>
      </c>
      <c r="J62" s="279" t="s">
        <v>59</v>
      </c>
      <c r="K62" s="280">
        <f>ROUND((V8^2+W8^2)*[1]АРЭС!$I$6/([1]АРЭС!$C$6*100),4)</f>
        <v>0</v>
      </c>
      <c r="L62" s="278">
        <f>ROUND((X8^2+Y8^2)*[1]АРЭС!$F$6/[1]АРЭС!$C$6^2,4)</f>
        <v>0</v>
      </c>
      <c r="M62" s="279" t="s">
        <v>59</v>
      </c>
      <c r="N62" s="280">
        <f>ROUND((X8^2+Y8^2)*[1]АРЭС!$I$6/([1]АРЭС!$C$6*100),4)</f>
        <v>0</v>
      </c>
      <c r="O62" s="278">
        <f>ROUND((Z8^2+AA8^2)*[1]АРЭС!$F$6/[1]АРЭС!$C$6^2,4)</f>
        <v>0</v>
      </c>
      <c r="P62" s="279" t="s">
        <v>59</v>
      </c>
      <c r="Q62" s="280">
        <f>ROUND((Z8^2+AA8^2)*[1]АРЭС!$I$6/([1]АРЭС!$C$6*100),4)</f>
        <v>0</v>
      </c>
      <c r="R62" s="278">
        <f>ROUND((AB8^2+AC8^2)*[1]АРЭС!$F$6/[1]АРЭС!$C$6^2,4)</f>
        <v>0</v>
      </c>
      <c r="S62" s="279" t="s">
        <v>59</v>
      </c>
      <c r="T62" s="28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ROUND((V12^2+W12^2)*[1]АРЭС!$F$7/[1]АРЭС!$C$7^2,4)</f>
        <v>0</v>
      </c>
      <c r="J63" s="285" t="s">
        <v>59</v>
      </c>
      <c r="K63" s="286">
        <f>ROUND((V12^2+W12^2)*[1]АРЭС!$I$7/([1]АРЭС!$C$7*100),4)</f>
        <v>0</v>
      </c>
      <c r="L63" s="284">
        <f>ROUND((X12^2+Y12^2)*[1]АРЭС!$F$7/[1]АРЭС!$C$7^2,4)</f>
        <v>0</v>
      </c>
      <c r="M63" s="285" t="s">
        <v>59</v>
      </c>
      <c r="N63" s="286">
        <f>ROUND((X12^2+Y12^2)*[1]АРЭС!$I$7/([1]АРЭС!$C$7*100),4)</f>
        <v>0</v>
      </c>
      <c r="O63" s="284">
        <f>ROUND((Z12^2+AA12^2)*[1]АРЭС!$F$7/[1]АРЭС!$C$7^2,4)</f>
        <v>0</v>
      </c>
      <c r="P63" s="285" t="s">
        <v>59</v>
      </c>
      <c r="Q63" s="286">
        <f>ROUND((Z12^2+AA12^2)*[1]АРЭС!$I$7/([1]АРЭС!$C$7*100),4)</f>
        <v>0</v>
      </c>
      <c r="R63" s="284">
        <f>ROUND((AB12^2+AC12^2)*[1]АРЭС!$F$7/[1]АРЭС!$C$7^2,4)</f>
        <v>0</v>
      </c>
      <c r="S63" s="285" t="s">
        <v>59</v>
      </c>
      <c r="T63" s="28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I62+V8+H6</f>
        <v>4.0000000000000001E-3</v>
      </c>
      <c r="J66" s="299" t="s">
        <v>59</v>
      </c>
      <c r="K66" s="300">
        <f>K62+W8+H7</f>
        <v>0.125</v>
      </c>
      <c r="L66" s="298">
        <f>L62+X8+H6</f>
        <v>4.0000000000000001E-3</v>
      </c>
      <c r="M66" s="299" t="s">
        <v>59</v>
      </c>
      <c r="N66" s="301">
        <f>N62+Y8+H7</f>
        <v>0.125</v>
      </c>
      <c r="O66" s="302">
        <f>O62+Z8+H6</f>
        <v>4.0000000000000001E-3</v>
      </c>
      <c r="P66" s="299" t="s">
        <v>59</v>
      </c>
      <c r="Q66" s="300">
        <f>Q62+AA8+H7</f>
        <v>0.125</v>
      </c>
      <c r="R66" s="298">
        <f>R62+AB8+H6</f>
        <v>4.0000000000000001E-3</v>
      </c>
      <c r="S66" s="299" t="s">
        <v>59</v>
      </c>
      <c r="T66" s="301">
        <f>T62+AC8+H7</f>
        <v>0.125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I63+V12+H10</f>
        <v>4.0000000000000001E-3</v>
      </c>
      <c r="J67" s="287" t="s">
        <v>59</v>
      </c>
      <c r="K67" s="309">
        <f>K63+W12+H11</f>
        <v>0.125</v>
      </c>
      <c r="L67" s="310">
        <f>L63+X12+H10</f>
        <v>4.0000000000000001E-3</v>
      </c>
      <c r="M67" s="287" t="s">
        <v>59</v>
      </c>
      <c r="N67" s="311">
        <f>N63+Y12+H11</f>
        <v>0.125</v>
      </c>
      <c r="O67" s="309">
        <f>O63+Z12+H10</f>
        <v>4.0000000000000001E-3</v>
      </c>
      <c r="P67" s="287" t="s">
        <v>59</v>
      </c>
      <c r="Q67" s="309">
        <f>Q63+AA12+H11</f>
        <v>0.125</v>
      </c>
      <c r="R67" s="310">
        <f>R63+AB12+H10</f>
        <v>4.0000000000000001E-3</v>
      </c>
      <c r="S67" s="287" t="s">
        <v>59</v>
      </c>
      <c r="T67" s="311">
        <f>T63+AC12+H11</f>
        <v>0.125</v>
      </c>
    </row>
    <row r="68" spans="1:20" ht="14.25" customHeight="1">
      <c r="A68" s="211"/>
      <c r="B68" s="303"/>
      <c r="C68" s="304"/>
      <c r="D68" s="305"/>
      <c r="E68" s="306"/>
      <c r="F68" s="312" t="s">
        <v>62</v>
      </c>
      <c r="G68" s="312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8.0000000000000002E-3</v>
      </c>
      <c r="J70" s="324" t="s">
        <v>59</v>
      </c>
      <c r="K70" s="325">
        <f>K66+K67</f>
        <v>0.25</v>
      </c>
      <c r="L70" s="323">
        <f>L66+L67</f>
        <v>8.0000000000000002E-3</v>
      </c>
      <c r="M70" s="324" t="s">
        <v>59</v>
      </c>
      <c r="N70" s="325">
        <f>N66+N67</f>
        <v>0.25</v>
      </c>
      <c r="O70" s="323">
        <f>O66+O67</f>
        <v>8.0000000000000002E-3</v>
      </c>
      <c r="P70" s="324" t="s">
        <v>59</v>
      </c>
      <c r="Q70" s="325">
        <f>Q66+Q67</f>
        <v>0.25</v>
      </c>
      <c r="R70" s="323">
        <f>R66+R67</f>
        <v>8.0000000000000002E-3</v>
      </c>
      <c r="S70" s="324" t="s">
        <v>59</v>
      </c>
      <c r="T70" s="325">
        <f>T66+T67</f>
        <v>0.25</v>
      </c>
    </row>
    <row r="71" spans="1:20" ht="14.25" customHeight="1" thickBot="1">
      <c r="A71" s="11"/>
      <c r="B71" s="126" t="s">
        <v>65</v>
      </c>
      <c r="C71" s="127"/>
      <c r="D71" s="128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>
      <c r="B74" t="s">
        <v>68</v>
      </c>
      <c r="P74" t="s">
        <v>69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S44" sqref="S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4</v>
      </c>
      <c r="J3" s="9"/>
      <c r="K3" s="10"/>
      <c r="L3" s="8" t="s">
        <v>5</v>
      </c>
      <c r="M3" s="9"/>
      <c r="N3" s="10"/>
      <c r="O3" s="8" t="s">
        <v>6</v>
      </c>
      <c r="P3" s="9"/>
      <c r="Q3" s="10"/>
      <c r="R3" s="8" t="s">
        <v>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32" t="s">
        <v>21</v>
      </c>
      <c r="H6" s="348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11" t="s">
        <v>25</v>
      </c>
      <c r="H7" s="381">
        <f>[1]АРЭС!$L$10</f>
        <v>0.13119999999999998</v>
      </c>
      <c r="I7" s="47"/>
      <c r="J7" s="48"/>
      <c r="K7" s="49"/>
      <c r="L7" s="50"/>
      <c r="M7" s="51"/>
      <c r="N7" s="52"/>
      <c r="O7" s="47"/>
      <c r="P7" s="51"/>
      <c r="Q7" s="53"/>
      <c r="R7" s="47"/>
      <c r="S7" s="52"/>
      <c r="T7" s="53"/>
      <c r="U7" s="39" t="s">
        <v>89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96"/>
      <c r="F8" s="97"/>
      <c r="G8" s="98"/>
      <c r="H8" s="99"/>
      <c r="I8" s="60"/>
      <c r="J8" s="61">
        <v>1.222</v>
      </c>
      <c r="K8" s="62">
        <v>0.55300000000000005</v>
      </c>
      <c r="L8" s="63"/>
      <c r="M8" s="64">
        <v>1.206</v>
      </c>
      <c r="N8" s="62">
        <v>0.56200000000000006</v>
      </c>
      <c r="O8" s="65"/>
      <c r="P8" s="64">
        <v>1.2010000000000001</v>
      </c>
      <c r="Q8" s="62">
        <v>0.57399999999999995</v>
      </c>
      <c r="R8" s="65"/>
      <c r="S8" s="66">
        <v>1.2490000000000001</v>
      </c>
      <c r="T8" s="62">
        <v>0.54700000000000004</v>
      </c>
      <c r="U8" s="39" t="s">
        <v>90</v>
      </c>
      <c r="V8" s="382">
        <f>IF(I8&gt;0,ROUND(I8*$I$57*$K$58*SQRT(3)/1000,3),J8)</f>
        <v>1.222</v>
      </c>
      <c r="W8" s="383">
        <f>IF(K8&gt;0,K8,ROUND(V8*$F$53,3))</f>
        <v>0.55300000000000005</v>
      </c>
      <c r="X8" s="382">
        <f>IF(L8&gt;0,ROUND(L8*$L$57*$N$58*SQRT(3)/1000,3),M8)</f>
        <v>1.206</v>
      </c>
      <c r="Y8" s="383">
        <f>IF(N8&gt;0,N8,ROUND(X8*$F$53,3))</f>
        <v>0.56200000000000006</v>
      </c>
      <c r="Z8" s="382">
        <f>IF(O8&gt;0,ROUND(O8*$O$57*$Q$58*SQRT(3)/1000,3),P8)</f>
        <v>1.2010000000000001</v>
      </c>
      <c r="AA8" s="383">
        <f>IF(Q8&gt;0,Q8,ROUND(Z8*$F$53,3))</f>
        <v>0.57399999999999995</v>
      </c>
      <c r="AB8" s="382">
        <f>IF(R8&gt;0,ROUND(R8*$R$57*$T$58*SQRT(3)/1000,3),S8)</f>
        <v>1.2490000000000001</v>
      </c>
      <c r="AC8" s="383">
        <f>IF(T8&gt;0,T8,ROUND(AB8*$F$53,3))</f>
        <v>0.54700000000000004</v>
      </c>
    </row>
    <row r="9" spans="1:31" ht="14.25" customHeight="1" thickBot="1">
      <c r="A9" s="11"/>
      <c r="B9" s="11"/>
      <c r="C9" s="69"/>
      <c r="D9" s="70" t="s">
        <v>26</v>
      </c>
      <c r="E9" s="384"/>
      <c r="F9" s="385"/>
      <c r="G9" s="385"/>
      <c r="H9" s="386"/>
      <c r="I9" s="74"/>
      <c r="J9" s="75"/>
      <c r="K9" s="76"/>
      <c r="L9" s="77"/>
      <c r="M9" s="75"/>
      <c r="N9" s="78"/>
      <c r="O9" s="74"/>
      <c r="P9" s="75"/>
      <c r="Q9" s="76"/>
      <c r="R9" s="74"/>
      <c r="S9" s="78"/>
      <c r="T9" s="76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91</v>
      </c>
      <c r="D10" s="81">
        <v>110</v>
      </c>
      <c r="E10" s="387">
        <v>7</v>
      </c>
      <c r="F10" s="388"/>
      <c r="G10" s="32" t="s">
        <v>21</v>
      </c>
      <c r="H10" s="348">
        <f>[1]АРЭС!$E$11</f>
        <v>2.1000000000000001E-2</v>
      </c>
      <c r="I10" s="85"/>
      <c r="J10" s="86"/>
      <c r="K10" s="87"/>
      <c r="L10" s="88"/>
      <c r="M10" s="86"/>
      <c r="N10" s="89"/>
      <c r="O10" s="85"/>
      <c r="P10" s="86"/>
      <c r="Q10" s="87"/>
      <c r="R10" s="85"/>
      <c r="S10" s="89"/>
      <c r="T10" s="87"/>
    </row>
    <row r="11" spans="1:31" ht="14.25" customHeight="1">
      <c r="A11" s="11"/>
      <c r="B11" s="11"/>
      <c r="C11" s="41"/>
      <c r="D11" s="42">
        <v>35</v>
      </c>
      <c r="E11" s="43"/>
      <c r="F11" s="44"/>
      <c r="G11" s="111" t="s">
        <v>25</v>
      </c>
      <c r="H11" s="381">
        <f>[1]АРЭС!$L$11</f>
        <v>0.11199999999999999</v>
      </c>
      <c r="I11" s="90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 t="s">
        <v>89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60"/>
      <c r="J12" s="64">
        <v>1.0940000000000001</v>
      </c>
      <c r="K12" s="62">
        <v>0.32600000000000001</v>
      </c>
      <c r="L12" s="63"/>
      <c r="M12" s="64">
        <v>1.1359999999999999</v>
      </c>
      <c r="N12" s="62">
        <v>0.38200000000000001</v>
      </c>
      <c r="O12" s="65"/>
      <c r="P12" s="64">
        <v>1.276</v>
      </c>
      <c r="Q12" s="62">
        <v>0.48599999999999999</v>
      </c>
      <c r="R12" s="65"/>
      <c r="S12" s="66">
        <v>1.1539999999999999</v>
      </c>
      <c r="T12" s="62">
        <v>0.39600000000000002</v>
      </c>
      <c r="U12" s="39" t="s">
        <v>90</v>
      </c>
      <c r="V12" s="382">
        <f>IF(I12&gt;0,ROUND(I12*$K$57*$K$59*SQRT(3)/1000,3),J12)</f>
        <v>1.0940000000000001</v>
      </c>
      <c r="W12" s="383">
        <f>IF(K12&gt;0,K12,ROUND(V12*$F$54,3))</f>
        <v>0.32600000000000001</v>
      </c>
      <c r="X12" s="382">
        <f>IF(L12&gt;0,ROUND(L12*$N$57*$N$59*SQRT(3)/1000,3),M12)</f>
        <v>1.1359999999999999</v>
      </c>
      <c r="Y12" s="383">
        <f>IF(N12&gt;0,N12,ROUND(X12*$F$54,3))</f>
        <v>0.38200000000000001</v>
      </c>
      <c r="Z12" s="382">
        <f>IF(O12&gt;0,ROUND(O12*$Q$57*$Q$59*SQRT(3)/1000,3),P12)</f>
        <v>1.276</v>
      </c>
      <c r="AA12" s="383">
        <f>IF(Q12&gt;0,Q12,ROUND(Z12*$F$54,3))</f>
        <v>0.48599999999999999</v>
      </c>
      <c r="AB12" s="382">
        <f>IF(R12&gt;0,ROUND(R12*$T$57*$T$59*SQRT(3)/1000,3),S12)</f>
        <v>1.1539999999999999</v>
      </c>
      <c r="AC12" s="383">
        <f>IF(T12&gt;0,T12,ROUND(AB12*$F$54,3))</f>
        <v>0.39600000000000002</v>
      </c>
    </row>
    <row r="13" spans="1:31" ht="14.25" customHeight="1" thickBot="1">
      <c r="A13" s="11"/>
      <c r="B13" s="11"/>
      <c r="C13" s="69"/>
      <c r="D13" s="70" t="s">
        <v>26</v>
      </c>
      <c r="E13" s="384"/>
      <c r="F13" s="385"/>
      <c r="G13" s="385"/>
      <c r="H13" s="386"/>
      <c r="I13" s="74"/>
      <c r="J13" s="75"/>
      <c r="K13" s="76"/>
      <c r="L13" s="77"/>
      <c r="M13" s="75"/>
      <c r="N13" s="78"/>
      <c r="O13" s="74"/>
      <c r="P13" s="75"/>
      <c r="Q13" s="76"/>
      <c r="R13" s="74"/>
      <c r="S13" s="78"/>
      <c r="T13" s="76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103"/>
      <c r="J14" s="104"/>
      <c r="K14" s="105"/>
      <c r="L14" s="106"/>
      <c r="M14" s="104"/>
      <c r="N14" s="107"/>
      <c r="O14" s="103"/>
      <c r="P14" s="104"/>
      <c r="Q14" s="105"/>
      <c r="R14" s="103"/>
      <c r="S14" s="108"/>
      <c r="T14" s="105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113"/>
      <c r="J15" s="114"/>
      <c r="K15" s="115"/>
      <c r="L15" s="116"/>
      <c r="M15" s="114"/>
      <c r="N15" s="117"/>
      <c r="O15" s="113"/>
      <c r="P15" s="114"/>
      <c r="Q15" s="118"/>
      <c r="R15" s="113"/>
      <c r="S15" s="117"/>
      <c r="T15" s="11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121"/>
      <c r="J16" s="122"/>
      <c r="K16" s="123"/>
      <c r="L16" s="124"/>
      <c r="M16" s="122"/>
      <c r="N16" s="125"/>
      <c r="O16" s="121"/>
      <c r="P16" s="122"/>
      <c r="Q16" s="123"/>
      <c r="R16" s="121"/>
      <c r="S16" s="125"/>
      <c r="T16" s="123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129"/>
      <c r="J17" s="130"/>
      <c r="K17" s="131"/>
      <c r="L17" s="132"/>
      <c r="M17" s="130"/>
      <c r="N17" s="133"/>
      <c r="O17" s="129"/>
      <c r="P17" s="130"/>
      <c r="Q17" s="131"/>
      <c r="R17" s="129"/>
      <c r="S17" s="133"/>
      <c r="T17" s="131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103"/>
      <c r="J18" s="104"/>
      <c r="K18" s="105"/>
      <c r="L18" s="106"/>
      <c r="M18" s="104"/>
      <c r="N18" s="108"/>
      <c r="O18" s="103"/>
      <c r="P18" s="104"/>
      <c r="Q18" s="105"/>
      <c r="R18" s="103"/>
      <c r="S18" s="108"/>
      <c r="T18" s="105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113"/>
      <c r="J19" s="114"/>
      <c r="K19" s="115"/>
      <c r="L19" s="116"/>
      <c r="M19" s="114"/>
      <c r="N19" s="117"/>
      <c r="O19" s="113"/>
      <c r="P19" s="114"/>
      <c r="Q19" s="115"/>
      <c r="R19" s="113"/>
      <c r="S19" s="117"/>
      <c r="T19" s="11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121"/>
      <c r="J20" s="122"/>
      <c r="K20" s="123"/>
      <c r="L20" s="124"/>
      <c r="M20" s="122"/>
      <c r="N20" s="125"/>
      <c r="O20" s="121"/>
      <c r="P20" s="122"/>
      <c r="Q20" s="123"/>
      <c r="R20" s="121"/>
      <c r="S20" s="125"/>
      <c r="T20" s="123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134"/>
      <c r="J21" s="135"/>
      <c r="K21" s="136"/>
      <c r="L21" s="137"/>
      <c r="M21" s="135"/>
      <c r="N21" s="138"/>
      <c r="O21" s="134"/>
      <c r="P21" s="135"/>
      <c r="Q21" s="136"/>
      <c r="R21" s="134"/>
      <c r="S21" s="138"/>
      <c r="T21" s="136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389"/>
      <c r="K22" s="390"/>
      <c r="L22" s="391"/>
      <c r="M22" s="389"/>
      <c r="N22" s="392"/>
      <c r="O22" s="393"/>
      <c r="P22" s="389"/>
      <c r="Q22" s="390"/>
      <c r="R22" s="393"/>
      <c r="S22" s="392"/>
      <c r="T22" s="389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394"/>
      <c r="K23" s="395"/>
      <c r="L23" s="396"/>
      <c r="M23" s="394"/>
      <c r="N23" s="397"/>
      <c r="O23" s="398"/>
      <c r="P23" s="394"/>
      <c r="Q23" s="395"/>
      <c r="R23" s="398"/>
      <c r="S23" s="397"/>
      <c r="T23" s="394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2.3159999999999998</v>
      </c>
      <c r="K24" s="360">
        <f>K8+K12</f>
        <v>0.879</v>
      </c>
      <c r="L24" s="399"/>
      <c r="M24" s="360">
        <f>M8+M12</f>
        <v>2.3419999999999996</v>
      </c>
      <c r="N24" s="360">
        <f>N8+N12</f>
        <v>0.94400000000000006</v>
      </c>
      <c r="O24" s="400"/>
      <c r="P24" s="360">
        <f>P8+P12</f>
        <v>2.4770000000000003</v>
      </c>
      <c r="Q24" s="360">
        <f>Q8+Q12</f>
        <v>1.06</v>
      </c>
      <c r="R24" s="400"/>
      <c r="S24" s="401">
        <f>S8+S12</f>
        <v>2.403</v>
      </c>
      <c r="T24" s="360">
        <f>T8+T12</f>
        <v>0.94300000000000006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92</v>
      </c>
      <c r="D27" s="178"/>
      <c r="E27" s="402"/>
      <c r="F27" s="225"/>
      <c r="G27" s="225"/>
      <c r="H27" s="403"/>
      <c r="I27" s="404"/>
      <c r="J27" s="405"/>
      <c r="K27" s="406"/>
      <c r="L27" s="407"/>
      <c r="M27" s="405"/>
      <c r="N27" s="408"/>
      <c r="O27" s="404"/>
      <c r="P27" s="405"/>
      <c r="Q27" s="406"/>
      <c r="R27" s="404"/>
      <c r="S27" s="408"/>
      <c r="T27" s="406"/>
    </row>
    <row r="28" spans="1:20" ht="14.25" customHeight="1">
      <c r="A28" s="11"/>
      <c r="B28" s="11"/>
      <c r="C28" s="187" t="s">
        <v>93</v>
      </c>
      <c r="D28" s="188"/>
      <c r="E28" s="197"/>
      <c r="F28" s="198"/>
      <c r="G28" s="198"/>
      <c r="H28" s="199"/>
      <c r="I28" s="47"/>
      <c r="J28" s="51"/>
      <c r="K28" s="53"/>
      <c r="L28" s="50"/>
      <c r="M28" s="51"/>
      <c r="N28" s="52"/>
      <c r="O28" s="47"/>
      <c r="P28" s="51"/>
      <c r="Q28" s="53"/>
      <c r="R28" s="47"/>
      <c r="S28" s="52"/>
      <c r="T28" s="53"/>
    </row>
    <row r="29" spans="1:20" ht="14.25" customHeight="1">
      <c r="A29" s="11"/>
      <c r="B29" s="11"/>
      <c r="C29" s="187" t="s">
        <v>94</v>
      </c>
      <c r="D29" s="188"/>
      <c r="E29" s="189">
        <v>49.1</v>
      </c>
      <c r="F29" s="190">
        <v>15</v>
      </c>
      <c r="G29" s="190"/>
      <c r="H29" s="191"/>
      <c r="I29" s="47"/>
      <c r="J29" s="51">
        <v>0</v>
      </c>
      <c r="K29" s="53"/>
      <c r="L29" s="50"/>
      <c r="M29" s="51">
        <v>0</v>
      </c>
      <c r="N29" s="52"/>
      <c r="O29" s="47"/>
      <c r="P29" s="51">
        <v>0</v>
      </c>
      <c r="Q29" s="53"/>
      <c r="R29" s="47"/>
      <c r="S29" s="52">
        <v>0</v>
      </c>
      <c r="T29" s="53"/>
    </row>
    <row r="30" spans="1:20" ht="14.25" customHeight="1">
      <c r="A30" s="11"/>
      <c r="B30" s="11"/>
      <c r="C30" s="187" t="s">
        <v>95</v>
      </c>
      <c r="D30" s="188"/>
      <c r="E30" s="189">
        <v>49.1</v>
      </c>
      <c r="F30" s="190">
        <v>15</v>
      </c>
      <c r="G30" s="190"/>
      <c r="H30" s="191"/>
      <c r="I30" s="47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53"/>
    </row>
    <row r="31" spans="1:20" ht="14.25" customHeight="1">
      <c r="A31" s="11"/>
      <c r="B31" s="11"/>
      <c r="C31" s="187" t="s">
        <v>96</v>
      </c>
      <c r="D31" s="188"/>
      <c r="E31" s="189">
        <v>49.1</v>
      </c>
      <c r="F31" s="190">
        <v>15</v>
      </c>
      <c r="G31" s="190"/>
      <c r="H31" s="191"/>
      <c r="I31" s="47"/>
      <c r="J31" s="51">
        <v>0.114</v>
      </c>
      <c r="K31" s="53"/>
      <c r="L31" s="50"/>
      <c r="M31" s="51">
        <v>0.111</v>
      </c>
      <c r="N31" s="52"/>
      <c r="O31" s="47"/>
      <c r="P31" s="51">
        <v>0.114</v>
      </c>
      <c r="Q31" s="53"/>
      <c r="R31" s="47"/>
      <c r="S31" s="52">
        <v>0.113</v>
      </c>
      <c r="T31" s="53"/>
    </row>
    <row r="32" spans="1:20" ht="14.25" customHeight="1">
      <c r="A32" s="11"/>
      <c r="B32" s="11"/>
      <c r="C32" s="187" t="s">
        <v>97</v>
      </c>
      <c r="D32" s="188"/>
      <c r="E32" s="189"/>
      <c r="F32" s="190"/>
      <c r="G32" s="190"/>
      <c r="H32" s="191"/>
      <c r="I32" s="47"/>
      <c r="J32" s="51">
        <v>0.114</v>
      </c>
      <c r="K32" s="53"/>
      <c r="L32" s="50"/>
      <c r="M32" s="51">
        <v>0.114</v>
      </c>
      <c r="N32" s="52"/>
      <c r="O32" s="47"/>
      <c r="P32" s="51">
        <v>0.123</v>
      </c>
      <c r="Q32" s="53"/>
      <c r="R32" s="47"/>
      <c r="S32" s="52">
        <v>0.13</v>
      </c>
      <c r="T32" s="53"/>
    </row>
    <row r="33" spans="1:20" ht="14.25" customHeight="1">
      <c r="A33" s="11"/>
      <c r="B33" s="11"/>
      <c r="C33" s="187" t="s">
        <v>98</v>
      </c>
      <c r="D33" s="188"/>
      <c r="E33" s="189"/>
      <c r="F33" s="190"/>
      <c r="G33" s="190"/>
      <c r="H33" s="191"/>
      <c r="I33" s="47"/>
      <c r="J33" s="51">
        <v>1.7999999999999999E-2</v>
      </c>
      <c r="K33" s="53"/>
      <c r="L33" s="50"/>
      <c r="M33" s="51">
        <v>0.02</v>
      </c>
      <c r="N33" s="52"/>
      <c r="O33" s="47"/>
      <c r="P33" s="51">
        <v>0.02</v>
      </c>
      <c r="Q33" s="53"/>
      <c r="R33" s="47"/>
      <c r="S33" s="52">
        <v>0.02</v>
      </c>
      <c r="T33" s="53"/>
    </row>
    <row r="34" spans="1:20" ht="14.25" customHeight="1">
      <c r="A34" s="11"/>
      <c r="B34" s="11"/>
      <c r="C34" s="187" t="s">
        <v>99</v>
      </c>
      <c r="D34" s="188"/>
      <c r="E34" s="189">
        <v>49.1</v>
      </c>
      <c r="F34" s="190">
        <v>15</v>
      </c>
      <c r="G34" s="190"/>
      <c r="H34" s="191"/>
      <c r="I34" s="47"/>
      <c r="J34" s="91">
        <v>0.46400000000000002</v>
      </c>
      <c r="K34" s="92"/>
      <c r="L34" s="93"/>
      <c r="M34" s="91">
        <v>0.44600000000000001</v>
      </c>
      <c r="N34" s="94"/>
      <c r="O34" s="95"/>
      <c r="P34" s="91">
        <v>0.54500000000000004</v>
      </c>
      <c r="Q34" s="92"/>
      <c r="R34" s="95"/>
      <c r="S34" s="94">
        <v>0.38</v>
      </c>
      <c r="T34" s="53"/>
    </row>
    <row r="35" spans="1:20" ht="14.25" customHeight="1">
      <c r="A35" s="11"/>
      <c r="B35" s="11"/>
      <c r="C35" s="187" t="s">
        <v>100</v>
      </c>
      <c r="D35" s="188"/>
      <c r="E35" s="189"/>
      <c r="F35" s="190"/>
      <c r="G35" s="190"/>
      <c r="H35" s="191"/>
      <c r="I35" s="47"/>
      <c r="J35" s="409">
        <v>1.0349999999999999</v>
      </c>
      <c r="K35" s="409"/>
      <c r="L35" s="409"/>
      <c r="M35" s="409">
        <v>0.88800000000000001</v>
      </c>
      <c r="N35" s="409"/>
      <c r="O35" s="409"/>
      <c r="P35" s="409">
        <v>0.76800000000000002</v>
      </c>
      <c r="Q35" s="409"/>
      <c r="R35" s="409"/>
      <c r="S35" s="409">
        <v>0.68700000000000006</v>
      </c>
      <c r="T35" s="53"/>
    </row>
    <row r="36" spans="1:20" ht="14.25" customHeight="1">
      <c r="A36" s="11"/>
      <c r="B36" s="11"/>
      <c r="C36" s="187" t="s">
        <v>101</v>
      </c>
      <c r="D36" s="410"/>
      <c r="E36" s="189">
        <v>49.1</v>
      </c>
      <c r="F36" s="190">
        <v>15</v>
      </c>
      <c r="G36" s="190"/>
      <c r="H36" s="191"/>
      <c r="I36" s="47"/>
      <c r="J36" s="51">
        <v>2E-3</v>
      </c>
      <c r="K36" s="53"/>
      <c r="L36" s="50"/>
      <c r="M36" s="51">
        <v>2E-3</v>
      </c>
      <c r="N36" s="52"/>
      <c r="O36" s="47"/>
      <c r="P36" s="51">
        <v>2E-3</v>
      </c>
      <c r="Q36" s="53"/>
      <c r="R36" s="47"/>
      <c r="S36" s="51">
        <v>2E-3</v>
      </c>
      <c r="T36" s="53"/>
    </row>
    <row r="37" spans="1:20" ht="14.25" customHeight="1">
      <c r="A37" s="11"/>
      <c r="B37" s="11"/>
      <c r="C37" s="187" t="s">
        <v>102</v>
      </c>
      <c r="D37" s="188"/>
      <c r="E37" s="189">
        <v>49.1</v>
      </c>
      <c r="F37" s="190">
        <v>15</v>
      </c>
      <c r="G37" s="190"/>
      <c r="H37" s="191"/>
      <c r="I37" s="47"/>
      <c r="J37" s="51">
        <v>2E-3</v>
      </c>
      <c r="K37" s="53"/>
      <c r="L37" s="50"/>
      <c r="M37" s="51">
        <v>2E-3</v>
      </c>
      <c r="N37" s="52"/>
      <c r="O37" s="47"/>
      <c r="P37" s="51">
        <v>2E-3</v>
      </c>
      <c r="Q37" s="53"/>
      <c r="R37" s="47"/>
      <c r="S37" s="52">
        <v>2E-3</v>
      </c>
      <c r="T37" s="53"/>
    </row>
    <row r="38" spans="1:20" ht="14.25" customHeight="1">
      <c r="A38" s="11"/>
      <c r="B38" s="11"/>
      <c r="C38" s="187" t="s">
        <v>103</v>
      </c>
      <c r="D38" s="188"/>
      <c r="E38" s="189"/>
      <c r="F38" s="190"/>
      <c r="G38" s="190"/>
      <c r="H38" s="191"/>
      <c r="I38" s="47"/>
      <c r="J38" s="411">
        <v>0.41</v>
      </c>
      <c r="K38" s="411"/>
      <c r="L38" s="411"/>
      <c r="M38" s="411">
        <v>0.48199999999999998</v>
      </c>
      <c r="N38" s="411"/>
      <c r="O38" s="411"/>
      <c r="P38" s="411">
        <v>0.435</v>
      </c>
      <c r="Q38" s="411"/>
      <c r="R38" s="411"/>
      <c r="S38" s="411">
        <v>0.39400000000000002</v>
      </c>
      <c r="T38" s="53"/>
    </row>
    <row r="39" spans="1:20" ht="14.25" customHeight="1">
      <c r="A39" s="11"/>
      <c r="B39" s="11"/>
      <c r="C39" s="187" t="s">
        <v>104</v>
      </c>
      <c r="D39" s="410"/>
      <c r="E39" s="189">
        <v>49.1</v>
      </c>
      <c r="F39" s="190">
        <v>15</v>
      </c>
      <c r="G39" s="190"/>
      <c r="H39" s="191"/>
      <c r="I39" s="47"/>
      <c r="J39" s="91">
        <v>6.3E-2</v>
      </c>
      <c r="K39" s="92"/>
      <c r="L39" s="93"/>
      <c r="M39" s="91">
        <v>6.4000000000000001E-2</v>
      </c>
      <c r="N39" s="94"/>
      <c r="O39" s="95"/>
      <c r="P39" s="91">
        <v>6.3E-2</v>
      </c>
      <c r="Q39" s="92"/>
      <c r="R39" s="95"/>
      <c r="S39" s="94">
        <v>6.3E-2</v>
      </c>
      <c r="T39" s="53"/>
    </row>
    <row r="40" spans="1:20" ht="14.25" customHeight="1">
      <c r="A40" s="11"/>
      <c r="B40" s="11"/>
      <c r="C40" s="187" t="s">
        <v>105</v>
      </c>
      <c r="D40" s="188"/>
      <c r="E40" s="50"/>
      <c r="F40" s="190"/>
      <c r="G40" s="190"/>
      <c r="H40" s="191"/>
      <c r="I40" s="47"/>
      <c r="J40" s="51">
        <v>0.33700000000000002</v>
      </c>
      <c r="K40" s="53"/>
      <c r="L40" s="50"/>
      <c r="M40" s="51">
        <v>7.4999999999999997E-2</v>
      </c>
      <c r="N40" s="52"/>
      <c r="O40" s="47"/>
      <c r="P40" s="51">
        <v>0.14399999999999999</v>
      </c>
      <c r="Q40" s="53"/>
      <c r="R40" s="47"/>
      <c r="S40" s="52">
        <v>0.27400000000000002</v>
      </c>
      <c r="T40" s="53"/>
    </row>
    <row r="41" spans="1:20" ht="14.25" customHeight="1">
      <c r="A41" s="11"/>
      <c r="B41" s="11"/>
      <c r="C41" s="412" t="s">
        <v>106</v>
      </c>
      <c r="D41" s="413"/>
      <c r="E41" s="189">
        <v>49.1</v>
      </c>
      <c r="F41" s="190">
        <v>15</v>
      </c>
      <c r="G41" s="190"/>
      <c r="H41" s="191"/>
      <c r="I41" s="47"/>
      <c r="J41" s="51">
        <v>0</v>
      </c>
      <c r="K41" s="53"/>
      <c r="L41" s="50"/>
      <c r="M41" s="51">
        <v>0</v>
      </c>
      <c r="N41" s="52"/>
      <c r="O41" s="47"/>
      <c r="P41" s="51">
        <v>0</v>
      </c>
      <c r="Q41" s="53"/>
      <c r="R41" s="47"/>
      <c r="S41" s="52">
        <v>0</v>
      </c>
      <c r="T41" s="53"/>
    </row>
    <row r="42" spans="1:20" ht="14.25" customHeight="1">
      <c r="A42" s="11"/>
      <c r="B42" s="11"/>
      <c r="C42" s="187" t="s">
        <v>107</v>
      </c>
      <c r="D42" s="188"/>
      <c r="E42" s="189"/>
      <c r="F42" s="190"/>
      <c r="G42" s="190"/>
      <c r="H42" s="191"/>
      <c r="I42" s="47"/>
      <c r="J42" s="51">
        <v>0.14299999999999999</v>
      </c>
      <c r="K42" s="53"/>
      <c r="L42" s="50"/>
      <c r="M42" s="51">
        <v>0.14199999999999999</v>
      </c>
      <c r="N42" s="52"/>
      <c r="O42" s="47"/>
      <c r="P42" s="51">
        <v>0.14199999999999999</v>
      </c>
      <c r="Q42" s="53"/>
      <c r="R42" s="47"/>
      <c r="S42" s="52">
        <v>0.14299999999999999</v>
      </c>
      <c r="T42" s="53"/>
    </row>
    <row r="43" spans="1:20" ht="14.25" customHeight="1">
      <c r="A43" s="11"/>
      <c r="B43" s="11"/>
      <c r="C43" s="187" t="s">
        <v>108</v>
      </c>
      <c r="D43" s="188"/>
      <c r="E43" s="189">
        <v>49.1</v>
      </c>
      <c r="F43" s="190">
        <v>15</v>
      </c>
      <c r="G43" s="190"/>
      <c r="H43" s="191"/>
      <c r="I43" s="47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0</v>
      </c>
      <c r="T43" s="53"/>
    </row>
    <row r="44" spans="1:20" ht="14.25" customHeight="1">
      <c r="A44" s="11"/>
      <c r="B44" s="11"/>
      <c r="C44" s="187" t="s">
        <v>109</v>
      </c>
      <c r="D44" s="188"/>
      <c r="E44" s="189">
        <v>49.1</v>
      </c>
      <c r="F44" s="190">
        <v>15</v>
      </c>
      <c r="G44" s="190"/>
      <c r="H44" s="191"/>
      <c r="I44" s="47"/>
      <c r="J44" s="51">
        <v>0.10199999999999999</v>
      </c>
      <c r="K44" s="53"/>
      <c r="L44" s="50"/>
      <c r="M44" s="51">
        <v>9.9000000000000005E-2</v>
      </c>
      <c r="N44" s="52"/>
      <c r="O44" s="47"/>
      <c r="P44" s="51">
        <v>0.10199999999999999</v>
      </c>
      <c r="Q44" s="53"/>
      <c r="R44" s="47"/>
      <c r="S44" s="52">
        <v>0.10100000000000001</v>
      </c>
      <c r="T44" s="53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201"/>
      <c r="K45" s="202"/>
      <c r="L45" s="203"/>
      <c r="M45" s="201"/>
      <c r="N45" s="204"/>
      <c r="O45" s="200"/>
      <c r="P45" s="201"/>
      <c r="Q45" s="202"/>
      <c r="R45" s="200"/>
      <c r="S45" s="204"/>
      <c r="T45" s="202"/>
    </row>
    <row r="46" spans="1:20" ht="14.25" customHeight="1">
      <c r="A46" s="11"/>
      <c r="B46" s="11"/>
      <c r="C46" s="412"/>
      <c r="D46" s="413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87"/>
      <c r="D47" s="188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414"/>
      <c r="D48" s="415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87"/>
      <c r="D49" s="188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87"/>
      <c r="D50" s="188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87"/>
      <c r="D51" s="188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416"/>
      <c r="F52" s="417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236"/>
      <c r="D53" s="418"/>
      <c r="E53" s="214" t="s">
        <v>50</v>
      </c>
      <c r="F53" s="419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420"/>
      <c r="D54" s="421"/>
      <c r="E54" s="171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42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110</v>
      </c>
      <c r="K57" s="245"/>
      <c r="L57" s="423"/>
      <c r="M57" s="242" t="s">
        <v>110</v>
      </c>
      <c r="N57" s="424"/>
      <c r="O57" s="246"/>
      <c r="P57" s="242" t="s">
        <v>110</v>
      </c>
      <c r="Q57" s="245"/>
      <c r="R57" s="246"/>
      <c r="S57" s="242" t="s">
        <v>110</v>
      </c>
      <c r="T57" s="243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/>
      <c r="K58" s="255"/>
      <c r="L58" s="253"/>
      <c r="M58" s="254"/>
      <c r="N58" s="255"/>
      <c r="O58" s="253"/>
      <c r="P58" s="254"/>
      <c r="Q58" s="255"/>
      <c r="R58" s="253"/>
      <c r="S58" s="25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54"/>
      <c r="K59" s="264"/>
      <c r="L59" s="262"/>
      <c r="M59" s="254"/>
      <c r="N59" s="264"/>
      <c r="O59" s="262"/>
      <c r="P59" s="254"/>
      <c r="Q59" s="264"/>
      <c r="R59" s="262"/>
      <c r="S59" s="254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ROUND((V8^2+W8^2)*[1]АРЭС!$F$10/[1]АРЭС!$C$10^2,4)</f>
        <v>4.0000000000000002E-4</v>
      </c>
      <c r="J62" s="279" t="s">
        <v>59</v>
      </c>
      <c r="K62" s="280">
        <f>ROUND((V8^2+W8^2)*[1]АРЭС!$I$10/([1]АРЭС!$C$10*100),4)</f>
        <v>1.26E-2</v>
      </c>
      <c r="L62" s="278">
        <f>ROUND((X8^2+Y8^2)*[1]АРЭС!$F$10/[1]АРЭС!$C$10^2,4)</f>
        <v>4.0000000000000002E-4</v>
      </c>
      <c r="M62" s="279" t="s">
        <v>59</v>
      </c>
      <c r="N62" s="280">
        <f>ROUND((X8^2+Y8^2)*[1]АРЭС!$I$10/([1]АРЭС!$C$10*100),4)</f>
        <v>1.24E-2</v>
      </c>
      <c r="O62" s="278">
        <f>ROUND((Z8^2+AA8^2)*[1]АРЭС!$F$10/[1]АРЭС!$C$10^2,4)</f>
        <v>4.0000000000000002E-4</v>
      </c>
      <c r="P62" s="279" t="s">
        <v>59</v>
      </c>
      <c r="Q62" s="280">
        <f>ROUND((Z8^2+AA8^2)*[1]АРЭС!$I$10/([1]АРЭС!$C$10*100),4)</f>
        <v>1.24E-2</v>
      </c>
      <c r="R62" s="278">
        <f>ROUND((AB8^2+AC8^2)*[1]АРЭС!$F$10/[1]АРЭС!$C$10^2,4)</f>
        <v>5.0000000000000001E-4</v>
      </c>
      <c r="S62" s="279" t="s">
        <v>59</v>
      </c>
      <c r="T62" s="280">
        <f>ROUND((AB8^2+AC8^2)*[1]АРЭС!$I$10/([1]АРЭС!$C$10*100),4)</f>
        <v>1.2999999999999999E-2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ROUND((V12^2+W12^2)*[1]АРЭС!$F$11/[1]АРЭС!$C$11^2,4)</f>
        <v>2.9999999999999997E-4</v>
      </c>
      <c r="J63" s="285" t="s">
        <v>59</v>
      </c>
      <c r="K63" s="286">
        <f>ROUND((V12^2+W12^2)*[1]АРЭС!$I$11/([1]АРЭС!$C$11*100),4)</f>
        <v>8.6E-3</v>
      </c>
      <c r="L63" s="284">
        <f>ROUND((X12^2+Y12^2)*[1]АРЭС!$F$11/[1]АРЭС!$C$11^2,4)</f>
        <v>2.9999999999999997E-4</v>
      </c>
      <c r="M63" s="285" t="s">
        <v>59</v>
      </c>
      <c r="N63" s="286">
        <f>ROUND((X12^2+Y12^2)*[1]АРЭС!$I$11/([1]АРЭС!$C$11*100),4)</f>
        <v>9.4999999999999998E-3</v>
      </c>
      <c r="O63" s="284">
        <f>ROUND((Z12^2+AA12^2)*[1]АРЭС!$F$11/[1]АРЭС!$C$11^2,4)</f>
        <v>4.0000000000000002E-4</v>
      </c>
      <c r="P63" s="285" t="s">
        <v>59</v>
      </c>
      <c r="Q63" s="286">
        <f>ROUND((Z12^2+AA12^2)*[1]АРЭС!$I$11/([1]АРЭС!$C$11*100),4)</f>
        <v>1.23E-2</v>
      </c>
      <c r="R63" s="284">
        <f>ROUND((AB12^2+AC12^2)*[1]АРЭС!$F$11/[1]АРЭС!$C$11^2,4)</f>
        <v>2.9999999999999997E-4</v>
      </c>
      <c r="S63" s="285" t="s">
        <v>59</v>
      </c>
      <c r="T63" s="286">
        <f>ROUND((AB12^2+AC12^2)*[1]АРЭС!$I$11/([1]АРЭС!$C$11*100),4)</f>
        <v>9.9000000000000008E-3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1.2513999999999998</v>
      </c>
      <c r="J66" s="299" t="s">
        <v>59</v>
      </c>
      <c r="K66" s="300">
        <f>K62+W8+W7+H7</f>
        <v>0.69680000000000009</v>
      </c>
      <c r="L66" s="298">
        <f>L62+X8+X7+H6</f>
        <v>1.2353999999999998</v>
      </c>
      <c r="M66" s="299" t="s">
        <v>59</v>
      </c>
      <c r="N66" s="301">
        <f>N62+Y8+Y7+H7</f>
        <v>0.7056</v>
      </c>
      <c r="O66" s="302">
        <f>O62+Z8+Z7+H6</f>
        <v>1.2303999999999999</v>
      </c>
      <c r="P66" s="299" t="s">
        <v>59</v>
      </c>
      <c r="Q66" s="300">
        <f>Q62+AA8+AA7+H7</f>
        <v>0.7175999999999999</v>
      </c>
      <c r="R66" s="298">
        <f>R62+AB8+AB7+H6</f>
        <v>1.2785</v>
      </c>
      <c r="S66" s="299" t="s">
        <v>59</v>
      </c>
      <c r="T66" s="301">
        <f>T62+AC8+AC7+H7</f>
        <v>0.69120000000000004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1.1153</v>
      </c>
      <c r="J67" s="287" t="s">
        <v>59</v>
      </c>
      <c r="K67" s="309">
        <f>K63+W12+W11+H11</f>
        <v>0.4466</v>
      </c>
      <c r="L67" s="310">
        <f>L63+X12+X11+H10</f>
        <v>1.1572999999999998</v>
      </c>
      <c r="M67" s="287" t="s">
        <v>59</v>
      </c>
      <c r="N67" s="311">
        <f>N63+Y12+Y11+H11</f>
        <v>0.50350000000000006</v>
      </c>
      <c r="O67" s="309">
        <f>O63+Z12+Z11+H10</f>
        <v>1.2973999999999999</v>
      </c>
      <c r="P67" s="287" t="s">
        <v>59</v>
      </c>
      <c r="Q67" s="309">
        <f>Q63+AA12+AA11+H11</f>
        <v>0.61029999999999995</v>
      </c>
      <c r="R67" s="310">
        <f>R63+AB12+AB11+H10</f>
        <v>1.1752999999999998</v>
      </c>
      <c r="S67" s="287" t="s">
        <v>59</v>
      </c>
      <c r="T67" s="311">
        <f>T63+AC12+AC11+H11</f>
        <v>0.51790000000000003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2.3666999999999998</v>
      </c>
      <c r="J70" s="324" t="s">
        <v>59</v>
      </c>
      <c r="K70" s="325">
        <f>K66+K67</f>
        <v>1.1434000000000002</v>
      </c>
      <c r="L70" s="323">
        <f>L66+L67</f>
        <v>2.3926999999999996</v>
      </c>
      <c r="M70" s="324" t="s">
        <v>59</v>
      </c>
      <c r="N70" s="325">
        <f>N66+N67</f>
        <v>1.2091000000000001</v>
      </c>
      <c r="O70" s="323">
        <f>O66+O67</f>
        <v>2.5278</v>
      </c>
      <c r="P70" s="324" t="s">
        <v>59</v>
      </c>
      <c r="Q70" s="325">
        <f>Q66+Q67</f>
        <v>1.3278999999999999</v>
      </c>
      <c r="R70" s="323">
        <f>R66+R67</f>
        <v>2.4537999999999998</v>
      </c>
      <c r="S70" s="324" t="s">
        <v>59</v>
      </c>
      <c r="T70" s="325">
        <f>T66+T67</f>
        <v>1.2091000000000001</v>
      </c>
    </row>
    <row r="71" spans="1:20" ht="14.25" customHeight="1" thickBot="1">
      <c r="A71" s="11"/>
      <c r="B71" s="126" t="s">
        <v>65</v>
      </c>
      <c r="C71" s="425"/>
      <c r="D71" s="426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s="427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topLeftCell="A13" zoomScaleNormal="100" workbookViewId="0">
      <selection activeCell="S44" sqref="S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5" s="2" customFormat="1" ht="14.25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5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5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70</v>
      </c>
      <c r="J3" s="9"/>
      <c r="K3" s="10"/>
      <c r="L3" s="8" t="s">
        <v>71</v>
      </c>
      <c r="M3" s="9"/>
      <c r="N3" s="10"/>
      <c r="O3" s="8" t="s">
        <v>72</v>
      </c>
      <c r="P3" s="9"/>
      <c r="Q3" s="10"/>
      <c r="R3" s="8" t="s">
        <v>73</v>
      </c>
      <c r="S3" s="9"/>
      <c r="T3" s="10"/>
    </row>
    <row r="4" spans="1:35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5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5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32" t="s">
        <v>21</v>
      </c>
      <c r="H6" s="428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5" ht="14.25" customHeight="1">
      <c r="A7" s="11"/>
      <c r="B7" s="11"/>
      <c r="C7" s="41"/>
      <c r="D7" s="42">
        <v>35</v>
      </c>
      <c r="E7" s="43"/>
      <c r="F7" s="44"/>
      <c r="G7" s="111" t="s">
        <v>25</v>
      </c>
      <c r="H7" s="429">
        <f>[1]АРЭС!$L$10</f>
        <v>0.13119999999999998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89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5" ht="14.25" customHeight="1" thickBot="1">
      <c r="A8" s="11"/>
      <c r="B8" s="11"/>
      <c r="C8" s="41"/>
      <c r="D8" s="55">
        <v>6</v>
      </c>
      <c r="E8" s="96"/>
      <c r="F8" s="97"/>
      <c r="G8" s="98"/>
      <c r="H8" s="99"/>
      <c r="I8" s="60"/>
      <c r="J8" s="61">
        <v>1.2869999999999999</v>
      </c>
      <c r="K8" s="62">
        <v>0.55100000000000005</v>
      </c>
      <c r="L8" s="63"/>
      <c r="M8" s="64">
        <v>1.57</v>
      </c>
      <c r="N8" s="62">
        <v>0.60499999999999998</v>
      </c>
      <c r="O8" s="65"/>
      <c r="P8" s="61">
        <v>1.724</v>
      </c>
      <c r="Q8" s="62">
        <v>0.78800000000000003</v>
      </c>
      <c r="R8" s="65"/>
      <c r="S8" s="66">
        <v>2.1619999999999999</v>
      </c>
      <c r="T8" s="62">
        <v>0.95599999999999996</v>
      </c>
      <c r="U8" s="39" t="s">
        <v>90</v>
      </c>
      <c r="V8" s="382">
        <f>IF(I8&gt;0,ROUND(I8*$I$57*$K$58*SQRT(3)/1000,3),J8)</f>
        <v>1.2869999999999999</v>
      </c>
      <c r="W8" s="383">
        <f>IF(K8&gt;0,K8,ROUND(V8*$F$53,3))</f>
        <v>0.55100000000000005</v>
      </c>
      <c r="X8" s="382">
        <f>IF(L8&gt;0,ROUND(L8*$L$57*$N$58*SQRT(3)/1000,3),M8)</f>
        <v>1.57</v>
      </c>
      <c r="Y8" s="383">
        <f>IF(N8&gt;0,N8,ROUND(X8*$F$53,3))</f>
        <v>0.60499999999999998</v>
      </c>
      <c r="Z8" s="382">
        <f>IF(O8&gt;0,ROUND(O8*$O$57*$Q$58*SQRT(3)/1000,3),P8)</f>
        <v>1.724</v>
      </c>
      <c r="AA8" s="383">
        <f>IF(Q8&gt;0,Q8,ROUND(Z8*$F$53,3))</f>
        <v>0.78800000000000003</v>
      </c>
      <c r="AB8" s="382">
        <f>IF(R8&gt;0,ROUND(R8*$R$57*$T$58*SQRT(3)/1000,3),S8)</f>
        <v>2.1619999999999999</v>
      </c>
      <c r="AC8" s="383">
        <f>IF(T8&gt;0,T8,ROUND(AB8*$F$53,3))</f>
        <v>0.95599999999999996</v>
      </c>
    </row>
    <row r="9" spans="1:35" ht="14.25" customHeight="1" thickBot="1">
      <c r="A9" s="11"/>
      <c r="B9" s="11"/>
      <c r="C9" s="69"/>
      <c r="D9" s="70" t="s">
        <v>26</v>
      </c>
      <c r="E9" s="384"/>
      <c r="F9" s="385"/>
      <c r="G9" s="385"/>
      <c r="H9" s="386"/>
      <c r="I9" s="74"/>
      <c r="J9" s="75"/>
      <c r="K9" s="76"/>
      <c r="L9" s="77"/>
      <c r="M9" s="75"/>
      <c r="N9" s="78"/>
      <c r="O9" s="74"/>
      <c r="P9" s="75"/>
      <c r="Q9" s="76"/>
      <c r="R9" s="74"/>
      <c r="S9" s="78"/>
      <c r="T9" s="75"/>
      <c r="U9" s="79"/>
      <c r="V9" s="80"/>
      <c r="W9" s="80"/>
      <c r="X9" s="80"/>
      <c r="Y9" s="80"/>
      <c r="Z9" s="80"/>
      <c r="AA9" s="80"/>
      <c r="AB9" s="80"/>
      <c r="AC9" s="80"/>
    </row>
    <row r="10" spans="1:35" ht="14.25" customHeight="1">
      <c r="A10" s="11"/>
      <c r="B10" s="11"/>
      <c r="C10" s="28" t="s">
        <v>91</v>
      </c>
      <c r="D10" s="81">
        <v>110</v>
      </c>
      <c r="E10" s="387">
        <v>7</v>
      </c>
      <c r="F10" s="388"/>
      <c r="G10" s="32" t="s">
        <v>21</v>
      </c>
      <c r="H10" s="428">
        <f>[1]АРЭС!$E$11</f>
        <v>2.1000000000000001E-2</v>
      </c>
      <c r="I10" s="85"/>
      <c r="J10" s="86"/>
      <c r="K10" s="87"/>
      <c r="L10" s="88"/>
      <c r="M10" s="86"/>
      <c r="N10" s="89"/>
      <c r="O10" s="85"/>
      <c r="P10" s="86"/>
      <c r="Q10" s="87"/>
      <c r="R10" s="85"/>
      <c r="S10" s="89"/>
      <c r="T10" s="86"/>
    </row>
    <row r="11" spans="1:35" ht="14.25" customHeight="1">
      <c r="A11" s="11"/>
      <c r="B11" s="11"/>
      <c r="C11" s="41"/>
      <c r="D11" s="42">
        <v>35</v>
      </c>
      <c r="E11" s="43"/>
      <c r="F11" s="44"/>
      <c r="G11" s="111" t="s">
        <v>25</v>
      </c>
      <c r="H11" s="429">
        <f>[1]АРЭС!$L$11</f>
        <v>0.11199999999999999</v>
      </c>
      <c r="I11" s="90"/>
      <c r="J11" s="332"/>
      <c r="K11" s="192"/>
      <c r="L11" s="333"/>
      <c r="M11" s="332"/>
      <c r="N11" s="334"/>
      <c r="O11" s="90"/>
      <c r="P11" s="332"/>
      <c r="Q11" s="192"/>
      <c r="R11" s="90"/>
      <c r="S11" s="334"/>
      <c r="T11" s="332"/>
      <c r="U11" s="39" t="s">
        <v>89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5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60"/>
      <c r="J12" s="64">
        <v>1.19</v>
      </c>
      <c r="K12" s="62">
        <v>0.39200000000000002</v>
      </c>
      <c r="L12" s="63"/>
      <c r="M12" s="64">
        <v>1.595</v>
      </c>
      <c r="N12" s="62">
        <v>0.52900000000000003</v>
      </c>
      <c r="O12" s="65"/>
      <c r="P12" s="64">
        <v>2.1110000000000002</v>
      </c>
      <c r="Q12" s="62">
        <v>0.58699999999999997</v>
      </c>
      <c r="R12" s="65"/>
      <c r="S12" s="66">
        <v>2.2639999999999998</v>
      </c>
      <c r="T12" s="62">
        <v>0.72199999999999998</v>
      </c>
      <c r="U12" s="39" t="s">
        <v>90</v>
      </c>
      <c r="V12" s="382">
        <f>IF(I12&gt;0,ROUND(I12*$K$57*$K$59*SQRT(3)/1000,3),J12)</f>
        <v>1.19</v>
      </c>
      <c r="W12" s="383">
        <f>IF(K12&gt;0,K12,ROUND(V12*$F$54,3))</f>
        <v>0.39200000000000002</v>
      </c>
      <c r="X12" s="382">
        <f>IF(L12&gt;0,ROUND(L12*$N$57*$N$59*SQRT(3)/1000,3),M12)</f>
        <v>1.595</v>
      </c>
      <c r="Y12" s="383">
        <f>IF(N12&gt;0,N12,ROUND(X12*$F$54,3))</f>
        <v>0.52900000000000003</v>
      </c>
      <c r="Z12" s="382">
        <f>IF(O12&gt;0,ROUND(O12*$Q$57*$Q$59*SQRT(3)/1000,3),P12)</f>
        <v>2.1110000000000002</v>
      </c>
      <c r="AA12" s="383">
        <f>IF(Q12&gt;0,Q12,ROUND(Z12*$F$54,3))</f>
        <v>0.58699999999999997</v>
      </c>
      <c r="AB12" s="382">
        <f>IF(R12&gt;0,ROUND(R12*$T$57*$T$59*SQRT(3)/1000,3),S12)</f>
        <v>2.2639999999999998</v>
      </c>
      <c r="AC12" s="383">
        <f>IF(T12&gt;0,T12,ROUND(AB12*$F$54,3))</f>
        <v>0.72199999999999998</v>
      </c>
      <c r="AF12" t="s">
        <v>111</v>
      </c>
      <c r="AG12" t="s">
        <v>112</v>
      </c>
      <c r="AH12" t="s">
        <v>113</v>
      </c>
      <c r="AI12" t="s">
        <v>114</v>
      </c>
    </row>
    <row r="13" spans="1:35" ht="14.25" customHeight="1" thickBot="1">
      <c r="A13" s="11"/>
      <c r="B13" s="11"/>
      <c r="C13" s="69"/>
      <c r="D13" s="70" t="s">
        <v>26</v>
      </c>
      <c r="E13" s="384"/>
      <c r="F13" s="385"/>
      <c r="G13" s="385"/>
      <c r="H13" s="386"/>
      <c r="I13" s="374"/>
      <c r="J13" s="430"/>
      <c r="K13" s="431"/>
      <c r="L13" s="432"/>
      <c r="M13" s="430"/>
      <c r="N13" s="433"/>
      <c r="O13" s="434"/>
      <c r="P13" s="430"/>
      <c r="Q13" s="431"/>
      <c r="R13" s="434"/>
      <c r="S13" s="433"/>
      <c r="T13" s="430"/>
      <c r="AE13" t="s">
        <v>115</v>
      </c>
      <c r="AF13">
        <v>81320</v>
      </c>
      <c r="AG13">
        <v>31192</v>
      </c>
      <c r="AH13">
        <f>AG13/AF13</f>
        <v>0.38357107722577471</v>
      </c>
      <c r="AI13">
        <v>0.93400000000000005</v>
      </c>
    </row>
    <row r="14" spans="1:35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389"/>
      <c r="K14" s="390"/>
      <c r="L14" s="391"/>
      <c r="M14" s="389"/>
      <c r="N14" s="392"/>
      <c r="O14" s="393"/>
      <c r="P14" s="389"/>
      <c r="Q14" s="390"/>
      <c r="R14" s="393"/>
      <c r="S14" s="392"/>
      <c r="T14" s="389"/>
      <c r="AE14" t="s">
        <v>116</v>
      </c>
      <c r="AF14">
        <v>11322</v>
      </c>
      <c r="AG14">
        <v>5105</v>
      </c>
      <c r="AH14">
        <f>AG14/AF14</f>
        <v>0.45089206853912739</v>
      </c>
      <c r="AI14">
        <v>0.91100000000000003</v>
      </c>
    </row>
    <row r="15" spans="1:35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435"/>
      <c r="K15" s="436"/>
      <c r="L15" s="437"/>
      <c r="M15" s="435"/>
      <c r="N15" s="438"/>
      <c r="O15" s="439"/>
      <c r="P15" s="435"/>
      <c r="Q15" s="436"/>
      <c r="R15" s="439"/>
      <c r="S15" s="438"/>
      <c r="T15" s="435"/>
      <c r="AI15">
        <f>SUM(AI13:AI14)</f>
        <v>1.8450000000000002</v>
      </c>
    </row>
    <row r="16" spans="1:35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40"/>
      <c r="K16" s="441"/>
      <c r="L16" s="442"/>
      <c r="M16" s="443"/>
      <c r="N16" s="444"/>
      <c r="O16" s="445"/>
      <c r="P16" s="440"/>
      <c r="Q16" s="441"/>
      <c r="R16" s="445"/>
      <c r="S16" s="446"/>
      <c r="T16" s="440"/>
      <c r="AH16" s="447" t="s">
        <v>117</v>
      </c>
      <c r="AI16" s="447">
        <f>AI15/2</f>
        <v>0.9225000000000001</v>
      </c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48"/>
      <c r="K17" s="449"/>
      <c r="L17" s="450"/>
      <c r="M17" s="448"/>
      <c r="N17" s="451"/>
      <c r="O17" s="452"/>
      <c r="P17" s="448"/>
      <c r="Q17" s="449"/>
      <c r="R17" s="452"/>
      <c r="S17" s="451"/>
      <c r="T17" s="448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389"/>
      <c r="K18" s="390"/>
      <c r="L18" s="391"/>
      <c r="M18" s="389"/>
      <c r="N18" s="392"/>
      <c r="O18" s="393"/>
      <c r="P18" s="389"/>
      <c r="Q18" s="390"/>
      <c r="R18" s="393"/>
      <c r="S18" s="392"/>
      <c r="T18" s="389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435"/>
      <c r="K19" s="436"/>
      <c r="L19" s="437"/>
      <c r="M19" s="435"/>
      <c r="N19" s="438"/>
      <c r="O19" s="439"/>
      <c r="P19" s="435"/>
      <c r="Q19" s="436"/>
      <c r="R19" s="439"/>
      <c r="S19" s="438"/>
      <c r="T19" s="43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40"/>
      <c r="K20" s="441"/>
      <c r="L20" s="442"/>
      <c r="M20" s="440"/>
      <c r="N20" s="446"/>
      <c r="O20" s="445"/>
      <c r="P20" s="440"/>
      <c r="Q20" s="441"/>
      <c r="R20" s="445"/>
      <c r="S20" s="446"/>
      <c r="T20" s="440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48"/>
      <c r="K21" s="449"/>
      <c r="L21" s="450"/>
      <c r="M21" s="448"/>
      <c r="N21" s="451"/>
      <c r="O21" s="452"/>
      <c r="P21" s="448"/>
      <c r="Q21" s="449"/>
      <c r="R21" s="452"/>
      <c r="S21" s="451"/>
      <c r="T21" s="448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389"/>
      <c r="K22" s="390"/>
      <c r="L22" s="391"/>
      <c r="M22" s="389"/>
      <c r="N22" s="392"/>
      <c r="O22" s="393"/>
      <c r="P22" s="389"/>
      <c r="Q22" s="390"/>
      <c r="R22" s="393"/>
      <c r="S22" s="392"/>
      <c r="T22" s="389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394"/>
      <c r="K23" s="395"/>
      <c r="L23" s="396"/>
      <c r="M23" s="394"/>
      <c r="N23" s="397"/>
      <c r="O23" s="398"/>
      <c r="P23" s="394"/>
      <c r="Q23" s="395"/>
      <c r="R23" s="398"/>
      <c r="S23" s="397"/>
      <c r="T23" s="394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2.4769999999999999</v>
      </c>
      <c r="K24" s="360">
        <f>K8+K12</f>
        <v>0.94300000000000006</v>
      </c>
      <c r="L24" s="399"/>
      <c r="M24" s="360">
        <f>M8+M12</f>
        <v>3.165</v>
      </c>
      <c r="N24" s="360">
        <f>N8+N12</f>
        <v>1.1339999999999999</v>
      </c>
      <c r="O24" s="400"/>
      <c r="P24" s="360">
        <f>P8+P12</f>
        <v>3.835</v>
      </c>
      <c r="Q24" s="360">
        <f>Q8+Q12</f>
        <v>1.375</v>
      </c>
      <c r="R24" s="400"/>
      <c r="S24" s="401">
        <f>S8+S12</f>
        <v>4.4260000000000002</v>
      </c>
      <c r="T24" s="360">
        <f>T8+T12</f>
        <v>1.6779999999999999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92</v>
      </c>
      <c r="D27" s="178"/>
      <c r="E27" s="402"/>
      <c r="F27" s="225"/>
      <c r="G27" s="225"/>
      <c r="H27" s="403"/>
      <c r="I27" s="182"/>
      <c r="J27" s="183"/>
      <c r="K27" s="184"/>
      <c r="L27" s="185"/>
      <c r="M27" s="183"/>
      <c r="N27" s="186"/>
      <c r="O27" s="182"/>
      <c r="P27" s="183"/>
      <c r="Q27" s="184"/>
      <c r="R27" s="182"/>
      <c r="S27" s="346"/>
      <c r="T27" s="347"/>
    </row>
    <row r="28" spans="1:20" ht="14.25" customHeight="1">
      <c r="A28" s="11"/>
      <c r="B28" s="11"/>
      <c r="C28" s="187" t="s">
        <v>93</v>
      </c>
      <c r="D28" s="188"/>
      <c r="E28" s="197"/>
      <c r="F28" s="198"/>
      <c r="G28" s="198"/>
      <c r="H28" s="199"/>
      <c r="I28" s="90"/>
      <c r="J28" s="332"/>
      <c r="K28" s="192"/>
      <c r="L28" s="333"/>
      <c r="M28" s="332"/>
      <c r="N28" s="334"/>
      <c r="O28" s="90"/>
      <c r="P28" s="332"/>
      <c r="Q28" s="192"/>
      <c r="R28" s="90"/>
      <c r="S28" s="334"/>
      <c r="T28" s="192"/>
    </row>
    <row r="29" spans="1:20" ht="14.25" customHeight="1">
      <c r="A29" s="11"/>
      <c r="B29" s="11"/>
      <c r="C29" s="187" t="s">
        <v>94</v>
      </c>
      <c r="D29" s="188"/>
      <c r="E29" s="189">
        <v>49.1</v>
      </c>
      <c r="F29" s="190">
        <v>15</v>
      </c>
      <c r="G29" s="190"/>
      <c r="H29" s="191"/>
      <c r="I29" s="90"/>
      <c r="J29" s="51">
        <v>0</v>
      </c>
      <c r="K29" s="53"/>
      <c r="L29" s="50"/>
      <c r="M29" s="51">
        <v>0</v>
      </c>
      <c r="N29" s="52"/>
      <c r="O29" s="47"/>
      <c r="P29" s="51">
        <v>0</v>
      </c>
      <c r="Q29" s="53"/>
      <c r="R29" s="47"/>
      <c r="S29" s="52">
        <v>0</v>
      </c>
      <c r="T29" s="192"/>
    </row>
    <row r="30" spans="1:20" ht="14.25" customHeight="1">
      <c r="A30" s="11"/>
      <c r="B30" s="11"/>
      <c r="C30" s="187" t="s">
        <v>95</v>
      </c>
      <c r="D30" s="188"/>
      <c r="E30" s="189">
        <v>49.1</v>
      </c>
      <c r="F30" s="190">
        <v>15</v>
      </c>
      <c r="G30" s="190"/>
      <c r="H30" s="191"/>
      <c r="I30" s="90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192"/>
    </row>
    <row r="31" spans="1:20" ht="14.25" customHeight="1">
      <c r="A31" s="11"/>
      <c r="B31" s="11"/>
      <c r="C31" s="187" t="s">
        <v>96</v>
      </c>
      <c r="D31" s="188"/>
      <c r="E31" s="189">
        <v>49.1</v>
      </c>
      <c r="F31" s="190">
        <v>15</v>
      </c>
      <c r="G31" s="190"/>
      <c r="H31" s="191"/>
      <c r="I31" s="90"/>
      <c r="J31" s="91">
        <v>0.112</v>
      </c>
      <c r="K31" s="92"/>
      <c r="L31" s="93"/>
      <c r="M31" s="91">
        <v>0.113</v>
      </c>
      <c r="N31" s="94"/>
      <c r="O31" s="95"/>
      <c r="P31" s="91">
        <v>0.112</v>
      </c>
      <c r="Q31" s="92"/>
      <c r="R31" s="95"/>
      <c r="S31" s="94">
        <v>0.20300000000000001</v>
      </c>
      <c r="T31" s="192"/>
    </row>
    <row r="32" spans="1:20" ht="14.25" customHeight="1">
      <c r="A32" s="11"/>
      <c r="B32" s="11"/>
      <c r="C32" s="187" t="s">
        <v>97</v>
      </c>
      <c r="D32" s="188"/>
      <c r="E32" s="189"/>
      <c r="F32" s="190"/>
      <c r="G32" s="190"/>
      <c r="H32" s="191"/>
      <c r="I32" s="90"/>
      <c r="J32" s="91">
        <v>0.127</v>
      </c>
      <c r="K32" s="92"/>
      <c r="L32" s="93"/>
      <c r="M32" s="93">
        <v>0.126</v>
      </c>
      <c r="N32" s="94"/>
      <c r="O32" s="95"/>
      <c r="P32" s="91">
        <v>0.127</v>
      </c>
      <c r="Q32" s="92"/>
      <c r="R32" s="95"/>
      <c r="S32" s="95">
        <v>0.127</v>
      </c>
      <c r="T32" s="192"/>
    </row>
    <row r="33" spans="1:20" ht="14.25" customHeight="1">
      <c r="A33" s="11"/>
      <c r="B33" s="11"/>
      <c r="C33" s="187" t="s">
        <v>98</v>
      </c>
      <c r="D33" s="188"/>
      <c r="E33" s="189"/>
      <c r="F33" s="190"/>
      <c r="G33" s="190"/>
      <c r="H33" s="191"/>
      <c r="I33" s="90"/>
      <c r="J33" s="51">
        <v>2.1000000000000001E-2</v>
      </c>
      <c r="K33" s="53"/>
      <c r="L33" s="50"/>
      <c r="M33" s="51">
        <v>0.02</v>
      </c>
      <c r="N33" s="52"/>
      <c r="O33" s="47"/>
      <c r="P33" s="51">
        <v>3.2000000000000001E-2</v>
      </c>
      <c r="Q33" s="53"/>
      <c r="R33" s="47"/>
      <c r="S33" s="52">
        <v>4.7E-2</v>
      </c>
      <c r="T33" s="192"/>
    </row>
    <row r="34" spans="1:20" ht="14.25" customHeight="1">
      <c r="A34" s="11"/>
      <c r="B34" s="11"/>
      <c r="C34" s="187" t="s">
        <v>99</v>
      </c>
      <c r="D34" s="188"/>
      <c r="E34" s="189">
        <v>49.1</v>
      </c>
      <c r="F34" s="190">
        <v>15</v>
      </c>
      <c r="G34" s="190"/>
      <c r="H34" s="191"/>
      <c r="I34" s="90"/>
      <c r="J34" s="91">
        <v>0.51800000000000002</v>
      </c>
      <c r="K34" s="92"/>
      <c r="L34" s="93"/>
      <c r="M34" s="91">
        <v>0.38900000000000001</v>
      </c>
      <c r="N34" s="94"/>
      <c r="O34" s="95"/>
      <c r="P34" s="91">
        <v>0.45600000000000002</v>
      </c>
      <c r="Q34" s="92"/>
      <c r="R34" s="95"/>
      <c r="S34" s="94">
        <v>0.41599999999999998</v>
      </c>
      <c r="T34" s="192"/>
    </row>
    <row r="35" spans="1:20" ht="14.25" customHeight="1">
      <c r="A35" s="11"/>
      <c r="B35" s="11"/>
      <c r="C35" s="187" t="s">
        <v>100</v>
      </c>
      <c r="D35" s="188"/>
      <c r="E35" s="189"/>
      <c r="F35" s="190"/>
      <c r="G35" s="190"/>
      <c r="H35" s="191"/>
      <c r="I35" s="47"/>
      <c r="J35" s="51">
        <v>0.70099999999999996</v>
      </c>
      <c r="K35" s="53"/>
      <c r="L35" s="50"/>
      <c r="M35" s="51">
        <v>0.85599999999999998</v>
      </c>
      <c r="N35" s="52"/>
      <c r="O35" s="47"/>
      <c r="P35" s="51">
        <v>1.179</v>
      </c>
      <c r="Q35" s="53"/>
      <c r="R35" s="47"/>
      <c r="S35" s="52">
        <v>1.498</v>
      </c>
      <c r="T35" s="53"/>
    </row>
    <row r="36" spans="1:20" ht="14.25" customHeight="1">
      <c r="A36" s="11"/>
      <c r="B36" s="11"/>
      <c r="C36" s="187" t="s">
        <v>101</v>
      </c>
      <c r="D36" s="410"/>
      <c r="E36" s="189">
        <v>49.1</v>
      </c>
      <c r="F36" s="190">
        <v>15</v>
      </c>
      <c r="G36" s="190"/>
      <c r="H36" s="191"/>
      <c r="I36" s="47"/>
      <c r="J36" s="51">
        <v>2E-3</v>
      </c>
      <c r="K36" s="53"/>
      <c r="L36" s="50"/>
      <c r="M36" s="51">
        <v>2E-3</v>
      </c>
      <c r="N36" s="52"/>
      <c r="O36" s="47"/>
      <c r="P36" s="51">
        <v>2E-3</v>
      </c>
      <c r="Q36" s="53"/>
      <c r="R36" s="47"/>
      <c r="S36" s="51">
        <v>2E-3</v>
      </c>
      <c r="T36" s="53"/>
    </row>
    <row r="37" spans="1:20" ht="14.25" customHeight="1">
      <c r="A37" s="11"/>
      <c r="B37" s="11"/>
      <c r="C37" s="187" t="s">
        <v>102</v>
      </c>
      <c r="D37" s="188"/>
      <c r="E37" s="189">
        <v>49.1</v>
      </c>
      <c r="F37" s="190">
        <v>15</v>
      </c>
      <c r="G37" s="190"/>
      <c r="H37" s="191"/>
      <c r="I37" s="47"/>
      <c r="J37" s="51">
        <v>2E-3</v>
      </c>
      <c r="K37" s="53"/>
      <c r="L37" s="50"/>
      <c r="M37" s="51">
        <v>2E-3</v>
      </c>
      <c r="N37" s="52"/>
      <c r="O37" s="47"/>
      <c r="P37" s="51">
        <v>2E-3</v>
      </c>
      <c r="Q37" s="53"/>
      <c r="R37" s="47"/>
      <c r="S37" s="52">
        <v>0.122</v>
      </c>
      <c r="T37" s="53"/>
    </row>
    <row r="38" spans="1:20" ht="14.25" customHeight="1">
      <c r="A38" s="11"/>
      <c r="B38" s="11"/>
      <c r="C38" s="187" t="s">
        <v>103</v>
      </c>
      <c r="D38" s="188"/>
      <c r="E38" s="189"/>
      <c r="F38" s="190"/>
      <c r="G38" s="190"/>
      <c r="H38" s="191"/>
      <c r="I38" s="47"/>
      <c r="J38" s="51">
        <v>0.39900000000000002</v>
      </c>
      <c r="K38" s="53"/>
      <c r="L38" s="50"/>
      <c r="M38" s="51">
        <v>0.38900000000000001</v>
      </c>
      <c r="N38" s="52"/>
      <c r="O38" s="47"/>
      <c r="P38" s="51">
        <v>0.73799999999999999</v>
      </c>
      <c r="Q38" s="53"/>
      <c r="R38" s="47"/>
      <c r="S38" s="52">
        <v>0.90500000000000003</v>
      </c>
      <c r="T38" s="53"/>
    </row>
    <row r="39" spans="1:20" ht="14.25" customHeight="1">
      <c r="A39" s="11"/>
      <c r="B39" s="11"/>
      <c r="C39" s="187" t="s">
        <v>104</v>
      </c>
      <c r="D39" s="410"/>
      <c r="E39" s="189">
        <v>49.1</v>
      </c>
      <c r="F39" s="190">
        <v>15</v>
      </c>
      <c r="G39" s="190"/>
      <c r="H39" s="191"/>
      <c r="I39" s="47"/>
      <c r="J39" s="51">
        <v>6.3E-2</v>
      </c>
      <c r="K39" s="53"/>
      <c r="L39" s="50"/>
      <c r="M39" s="51">
        <v>6.3E-2</v>
      </c>
      <c r="N39" s="52"/>
      <c r="O39" s="47"/>
      <c r="P39" s="51">
        <v>6.4000000000000001E-2</v>
      </c>
      <c r="Q39" s="53"/>
      <c r="R39" s="47"/>
      <c r="S39" s="52">
        <v>6.4000000000000001E-2</v>
      </c>
      <c r="T39" s="53"/>
    </row>
    <row r="40" spans="1:20" ht="14.25" customHeight="1">
      <c r="A40" s="11"/>
      <c r="B40" s="11"/>
      <c r="C40" s="187" t="s">
        <v>105</v>
      </c>
      <c r="D40" s="188"/>
      <c r="E40" s="50"/>
      <c r="F40" s="190"/>
      <c r="G40" s="190"/>
      <c r="H40" s="191"/>
      <c r="I40" s="47"/>
      <c r="J40" s="51">
        <v>0.16200000000000001</v>
      </c>
      <c r="K40" s="53"/>
      <c r="L40" s="50"/>
      <c r="M40" s="51">
        <v>0.16300000000000001</v>
      </c>
      <c r="N40" s="52"/>
      <c r="O40" s="47"/>
      <c r="P40" s="51">
        <v>0.33500000000000002</v>
      </c>
      <c r="Q40" s="53"/>
      <c r="R40" s="47"/>
      <c r="S40" s="52">
        <v>0.152</v>
      </c>
      <c r="T40" s="53"/>
    </row>
    <row r="41" spans="1:20" ht="14.25" customHeight="1">
      <c r="A41" s="11"/>
      <c r="B41" s="11"/>
      <c r="C41" s="412" t="s">
        <v>106</v>
      </c>
      <c r="D41" s="413"/>
      <c r="E41" s="189">
        <v>49.1</v>
      </c>
      <c r="F41" s="190">
        <v>15</v>
      </c>
      <c r="G41" s="190"/>
      <c r="H41" s="191"/>
      <c r="I41" s="47"/>
      <c r="J41" s="51">
        <v>0</v>
      </c>
      <c r="K41" s="53"/>
      <c r="L41" s="50"/>
      <c r="M41" s="51">
        <v>0</v>
      </c>
      <c r="N41" s="52"/>
      <c r="O41" s="47"/>
      <c r="P41" s="51">
        <v>0</v>
      </c>
      <c r="Q41" s="53"/>
      <c r="R41" s="47"/>
      <c r="S41" s="52">
        <v>0</v>
      </c>
      <c r="T41" s="53"/>
    </row>
    <row r="42" spans="1:20" ht="14.25" customHeight="1">
      <c r="A42" s="11"/>
      <c r="B42" s="11"/>
      <c r="C42" s="187" t="s">
        <v>107</v>
      </c>
      <c r="D42" s="188"/>
      <c r="E42" s="189"/>
      <c r="F42" s="190"/>
      <c r="G42" s="190"/>
      <c r="H42" s="191"/>
      <c r="I42" s="47"/>
      <c r="J42" s="51">
        <v>0.14299999999999999</v>
      </c>
      <c r="K42" s="53"/>
      <c r="L42" s="50"/>
      <c r="M42" s="51">
        <v>0.14399999999999999</v>
      </c>
      <c r="N42" s="52"/>
      <c r="O42" s="47"/>
      <c r="P42" s="51">
        <v>0.16600000000000001</v>
      </c>
      <c r="Q42" s="53"/>
      <c r="R42" s="47"/>
      <c r="S42" s="52">
        <v>0.191</v>
      </c>
      <c r="T42" s="53"/>
    </row>
    <row r="43" spans="1:20" ht="14.25" customHeight="1">
      <c r="A43" s="11"/>
      <c r="B43" s="11"/>
      <c r="C43" s="187" t="s">
        <v>108</v>
      </c>
      <c r="D43" s="188"/>
      <c r="E43" s="189">
        <v>49.1</v>
      </c>
      <c r="F43" s="190">
        <v>15</v>
      </c>
      <c r="G43" s="190"/>
      <c r="H43" s="191"/>
      <c r="I43" s="47"/>
      <c r="J43" s="51">
        <v>0</v>
      </c>
      <c r="K43" s="53"/>
      <c r="L43" s="50"/>
      <c r="M43" s="51">
        <v>0</v>
      </c>
      <c r="N43" s="52"/>
      <c r="O43" s="47"/>
      <c r="P43" s="51">
        <v>0</v>
      </c>
      <c r="Q43" s="53"/>
      <c r="R43" s="47"/>
      <c r="S43" s="52">
        <v>5.3999999999999999E-2</v>
      </c>
      <c r="T43" s="53"/>
    </row>
    <row r="44" spans="1:20" ht="14.25" customHeight="1">
      <c r="A44" s="11"/>
      <c r="B44" s="11"/>
      <c r="C44" s="187" t="s">
        <v>109</v>
      </c>
      <c r="D44" s="188"/>
      <c r="E44" s="189">
        <v>49.1</v>
      </c>
      <c r="F44" s="190">
        <v>15</v>
      </c>
      <c r="G44" s="190"/>
      <c r="H44" s="191"/>
      <c r="I44" s="47"/>
      <c r="J44" s="51">
        <v>0.1</v>
      </c>
      <c r="K44" s="53"/>
      <c r="L44" s="50"/>
      <c r="M44" s="51">
        <v>0.10100000000000001</v>
      </c>
      <c r="N44" s="52"/>
      <c r="O44" s="47"/>
      <c r="P44" s="51">
        <v>0.1</v>
      </c>
      <c r="Q44" s="53"/>
      <c r="R44" s="47"/>
      <c r="S44" s="52">
        <v>0.191</v>
      </c>
      <c r="T44" s="53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453"/>
      <c r="K45" s="454"/>
      <c r="L45" s="455"/>
      <c r="M45" s="453"/>
      <c r="N45" s="456"/>
      <c r="O45" s="457"/>
      <c r="P45" s="453"/>
      <c r="Q45" s="454"/>
      <c r="R45" s="457"/>
      <c r="S45" s="456"/>
      <c r="T45" s="202"/>
    </row>
    <row r="46" spans="1:20" ht="14.25" customHeight="1">
      <c r="A46" s="11"/>
      <c r="B46" s="11"/>
      <c r="C46" s="412"/>
      <c r="D46" s="413"/>
      <c r="E46" s="197"/>
      <c r="F46" s="198"/>
      <c r="G46" s="198"/>
      <c r="H46" s="199"/>
      <c r="I46" s="200"/>
      <c r="J46" s="453"/>
      <c r="K46" s="454"/>
      <c r="L46" s="455"/>
      <c r="M46" s="453"/>
      <c r="N46" s="456"/>
      <c r="O46" s="457"/>
      <c r="P46" s="453"/>
      <c r="Q46" s="454"/>
      <c r="R46" s="457"/>
      <c r="S46" s="456"/>
      <c r="T46" s="202"/>
    </row>
    <row r="47" spans="1:20" ht="14.25" customHeight="1">
      <c r="A47" s="11"/>
      <c r="B47" s="11"/>
      <c r="C47" s="187"/>
      <c r="D47" s="188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414"/>
      <c r="D48" s="415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87"/>
      <c r="D49" s="188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87"/>
      <c r="D50" s="188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87"/>
      <c r="D51" s="188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416"/>
      <c r="F52" s="417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236"/>
      <c r="D53" s="418"/>
      <c r="E53" s="214" t="s">
        <v>50</v>
      </c>
      <c r="F53" s="419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420"/>
      <c r="D54" s="421"/>
      <c r="E54" s="171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42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110</v>
      </c>
      <c r="K57" s="245"/>
      <c r="L57" s="423"/>
      <c r="M57" s="242" t="s">
        <v>110</v>
      </c>
      <c r="N57" s="424"/>
      <c r="O57" s="246"/>
      <c r="P57" s="242" t="s">
        <v>110</v>
      </c>
      <c r="Q57" s="245"/>
      <c r="R57" s="246"/>
      <c r="S57" s="242" t="s">
        <v>110</v>
      </c>
      <c r="T57" s="243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/>
      <c r="K58" s="255"/>
      <c r="L58" s="253"/>
      <c r="M58" s="254"/>
      <c r="N58" s="255"/>
      <c r="O58" s="253"/>
      <c r="P58" s="254"/>
      <c r="Q58" s="255"/>
      <c r="R58" s="253"/>
      <c r="S58" s="25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54"/>
      <c r="K59" s="264"/>
      <c r="L59" s="262"/>
      <c r="M59" s="254"/>
      <c r="N59" s="264"/>
      <c r="O59" s="262"/>
      <c r="P59" s="254"/>
      <c r="Q59" s="264"/>
      <c r="R59" s="262"/>
      <c r="S59" s="254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ROUND((V8^2+W8^2)*[1]АРЭС!$F$10/[1]АРЭС!$C$10^2,4)</f>
        <v>5.0000000000000001E-4</v>
      </c>
      <c r="J62" s="279" t="s">
        <v>59</v>
      </c>
      <c r="K62" s="280">
        <f>ROUND((V8^2+W8^2)*[1]АРЭС!$I$10/([1]АРЭС!$C$10*100),4)</f>
        <v>1.37E-2</v>
      </c>
      <c r="L62" s="278">
        <f>ROUND((X8^2+Y8^2)*[1]АРЭС!$F$10/[1]АРЭС!$C$10^2,4)</f>
        <v>6.9999999999999999E-4</v>
      </c>
      <c r="M62" s="279" t="s">
        <v>59</v>
      </c>
      <c r="N62" s="280">
        <f>ROUND((X8^2+Y8^2)*[1]АРЭС!$I$10/([1]АРЭС!$C$10*100),4)</f>
        <v>1.9900000000000001E-2</v>
      </c>
      <c r="O62" s="278">
        <f>ROUND((Z8^2+AA8^2)*[1]АРЭС!$F$10/[1]АРЭС!$C$10^2,4)</f>
        <v>8.9999999999999998E-4</v>
      </c>
      <c r="P62" s="279" t="s">
        <v>59</v>
      </c>
      <c r="Q62" s="280">
        <f>ROUND((Z8^2+AA8^2)*[1]АРЭС!$I$10/([1]АРЭС!$C$10*100),4)</f>
        <v>2.52E-2</v>
      </c>
      <c r="R62" s="278">
        <f>ROUND((AB8^2+AC8^2)*[1]АРЭС!$F$10/[1]АРЭС!$C$10^2,4)</f>
        <v>1.4E-3</v>
      </c>
      <c r="S62" s="279" t="s">
        <v>59</v>
      </c>
      <c r="T62" s="280">
        <f>ROUND((AB8^2+AC8^2)*[1]АРЭС!$I$10/([1]АРЭС!$C$10*100),4)</f>
        <v>3.9199999999999999E-2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ROUND((V12^2+W12^2)*[1]АРЭС!$F$11/[1]АРЭС!$C$11^2,4)</f>
        <v>2.9999999999999997E-4</v>
      </c>
      <c r="J63" s="285" t="s">
        <v>59</v>
      </c>
      <c r="K63" s="286">
        <f>ROUND((V12^2+W12^2)*[1]АРЭС!$I$11/([1]АРЭС!$C$11*100),4)</f>
        <v>1.04E-2</v>
      </c>
      <c r="L63" s="284">
        <f>ROUND((X12^2+Y12^2)*[1]АРЭС!$F$11/[1]АРЭС!$C$11^2,4)</f>
        <v>5.9999999999999995E-4</v>
      </c>
      <c r="M63" s="285" t="s">
        <v>59</v>
      </c>
      <c r="N63" s="286">
        <f>ROUND((X12^2+Y12^2)*[1]АРЭС!$I$11/([1]АРЭС!$C$11*100),4)</f>
        <v>1.8700000000000001E-2</v>
      </c>
      <c r="O63" s="284">
        <f>ROUND((Z12^2+AA12^2)*[1]АРЭС!$F$11/[1]АРЭС!$C$11^2,4)</f>
        <v>1E-3</v>
      </c>
      <c r="P63" s="285" t="s">
        <v>59</v>
      </c>
      <c r="Q63" s="286">
        <f>ROUND((Z12^2+AA12^2)*[1]АРЭС!$I$11/([1]АРЭС!$C$11*100),4)</f>
        <v>3.1800000000000002E-2</v>
      </c>
      <c r="R63" s="284">
        <f>ROUND((AB12^2+AC12^2)*[1]АРЭС!$F$11/[1]АРЭС!$C$11^2,4)</f>
        <v>1.1999999999999999E-3</v>
      </c>
      <c r="S63" s="285" t="s">
        <v>59</v>
      </c>
      <c r="T63" s="286">
        <f>ROUND((AB12^2+AC12^2)*[1]АРЭС!$I$11/([1]АРЭС!$C$11*100),4)</f>
        <v>3.7400000000000003E-2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1.3164999999999998</v>
      </c>
      <c r="J66" s="299" t="s">
        <v>59</v>
      </c>
      <c r="K66" s="300">
        <f>K62+W8+W7+H7</f>
        <v>0.69590000000000007</v>
      </c>
      <c r="L66" s="298">
        <f>L62+X8+X7+H6</f>
        <v>1.5996999999999999</v>
      </c>
      <c r="M66" s="299" t="s">
        <v>59</v>
      </c>
      <c r="N66" s="301">
        <f>N62+Y8+Y7+H7</f>
        <v>0.75609999999999999</v>
      </c>
      <c r="O66" s="302">
        <f>O62+Z8+Z7+H6</f>
        <v>1.7538999999999998</v>
      </c>
      <c r="P66" s="299" t="s">
        <v>59</v>
      </c>
      <c r="Q66" s="300">
        <f>Q62+AA8+AA7+H7</f>
        <v>0.94440000000000002</v>
      </c>
      <c r="R66" s="298">
        <f>R62+AB8+AB7+H6</f>
        <v>2.1923999999999997</v>
      </c>
      <c r="S66" s="299" t="s">
        <v>59</v>
      </c>
      <c r="T66" s="301">
        <f>T62+AC8+AC7+H7</f>
        <v>1.1263999999999998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1.2112999999999998</v>
      </c>
      <c r="J67" s="287" t="s">
        <v>59</v>
      </c>
      <c r="K67" s="309">
        <f>K63+W12+W11+H11</f>
        <v>0.51439999999999997</v>
      </c>
      <c r="L67" s="310">
        <f>L63+X12+X11+H10</f>
        <v>1.6165999999999998</v>
      </c>
      <c r="M67" s="287" t="s">
        <v>59</v>
      </c>
      <c r="N67" s="311">
        <f>N63+Y12+Y11+H11</f>
        <v>0.65970000000000006</v>
      </c>
      <c r="O67" s="309">
        <f>O63+Z12+Z11+H10</f>
        <v>2.133</v>
      </c>
      <c r="P67" s="287" t="s">
        <v>59</v>
      </c>
      <c r="Q67" s="309">
        <f>Q63+AA12+AA11+H11</f>
        <v>0.73080000000000001</v>
      </c>
      <c r="R67" s="310">
        <f>R63+AB12+AB11+H10</f>
        <v>2.2861999999999996</v>
      </c>
      <c r="S67" s="287" t="s">
        <v>59</v>
      </c>
      <c r="T67" s="311">
        <f>T63+AC12+AC11+H11</f>
        <v>0.87139999999999995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2.5277999999999996</v>
      </c>
      <c r="J70" s="324" t="s">
        <v>59</v>
      </c>
      <c r="K70" s="325">
        <f>K66+K67</f>
        <v>1.2103000000000002</v>
      </c>
      <c r="L70" s="323">
        <f>L66+L67</f>
        <v>3.2162999999999995</v>
      </c>
      <c r="M70" s="324" t="s">
        <v>59</v>
      </c>
      <c r="N70" s="325">
        <f>N66+N67</f>
        <v>1.4157999999999999</v>
      </c>
      <c r="O70" s="323">
        <f>O66+O67</f>
        <v>3.8868999999999998</v>
      </c>
      <c r="P70" s="324" t="s">
        <v>59</v>
      </c>
      <c r="Q70" s="325">
        <f>Q66+Q67</f>
        <v>1.6752</v>
      </c>
      <c r="R70" s="323">
        <f>R66+R67</f>
        <v>4.4785999999999992</v>
      </c>
      <c r="S70" s="324" t="s">
        <v>59</v>
      </c>
      <c r="T70" s="325">
        <f>T66+T67</f>
        <v>1.9977999999999998</v>
      </c>
    </row>
    <row r="71" spans="1:20" ht="14.25" customHeight="1" thickBot="1">
      <c r="A71" s="11"/>
      <c r="B71" s="126" t="s">
        <v>65</v>
      </c>
      <c r="C71" s="425"/>
      <c r="D71" s="426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s="427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4"/>
  <sheetViews>
    <sheetView topLeftCell="A10" zoomScaleNormal="100" workbookViewId="0">
      <selection activeCell="S44" sqref="S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75</v>
      </c>
      <c r="J3" s="9"/>
      <c r="K3" s="10"/>
      <c r="L3" s="8" t="s">
        <v>12</v>
      </c>
      <c r="M3" s="9"/>
      <c r="N3" s="10"/>
      <c r="O3" s="8" t="s">
        <v>76</v>
      </c>
      <c r="P3" s="9"/>
      <c r="Q3" s="10"/>
      <c r="R3" s="8" t="s">
        <v>13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1">
        <v>110</v>
      </c>
      <c r="E6" s="379">
        <v>7</v>
      </c>
      <c r="F6" s="380"/>
      <c r="G6" s="32" t="s">
        <v>21</v>
      </c>
      <c r="H6" s="428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11" t="s">
        <v>25</v>
      </c>
      <c r="H7" s="429">
        <f>[1]АРЭС!$L$10</f>
        <v>0.13119999999999998</v>
      </c>
      <c r="I7" s="47"/>
      <c r="J7" s="91"/>
      <c r="K7" s="92"/>
      <c r="L7" s="93"/>
      <c r="M7" s="91"/>
      <c r="N7" s="94"/>
      <c r="O7" s="95"/>
      <c r="P7" s="91"/>
      <c r="Q7" s="92"/>
      <c r="R7" s="95"/>
      <c r="S7" s="94"/>
      <c r="T7" s="92"/>
      <c r="U7" s="39" t="s">
        <v>89</v>
      </c>
      <c r="V7" s="382">
        <f>IF(I7&gt;0,ROUND(I7*$I$56*$I$58*SQRT(3)/1000,2),J7)</f>
        <v>0</v>
      </c>
      <c r="W7" s="383">
        <f>IF(K7&gt;0,K7,ROUND(V7*$M$53,2))</f>
        <v>0</v>
      </c>
      <c r="X7" s="382">
        <f>IF(L7&gt;0,ROUND(L7*$L$56*$L$58*SQRT(3)/1000,2),M7)</f>
        <v>0</v>
      </c>
      <c r="Y7" s="383">
        <f>IF(N7&gt;0,N7,ROUND(X7*$M$53,2))</f>
        <v>0</v>
      </c>
      <c r="Z7" s="382">
        <f>IF(O7&gt;0,ROUND(O7*$O$56*$O$58*SQRT(3)/1000,2),P7)</f>
        <v>0</v>
      </c>
      <c r="AA7" s="383">
        <f>IF(Q7&gt;0,Q7,ROUND(Z7*$M$53,2))</f>
        <v>0</v>
      </c>
      <c r="AB7" s="382">
        <f>IF(R7&gt;0,ROUND(R7*$R$56*$R$58*SQRT(3)/1000,2),S7)</f>
        <v>0</v>
      </c>
      <c r="AC7" s="383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96"/>
      <c r="F8" s="97"/>
      <c r="G8" s="98"/>
      <c r="H8" s="99"/>
      <c r="I8" s="60"/>
      <c r="J8" s="61">
        <v>2.016</v>
      </c>
      <c r="K8" s="62">
        <v>0.89100000000000001</v>
      </c>
      <c r="L8" s="63"/>
      <c r="M8" s="64">
        <v>1.958</v>
      </c>
      <c r="N8" s="62">
        <v>0.83199999999999996</v>
      </c>
      <c r="O8" s="65"/>
      <c r="P8" s="64">
        <v>1.8560000000000001</v>
      </c>
      <c r="Q8" s="62">
        <v>0.81899999999999995</v>
      </c>
      <c r="R8" s="65"/>
      <c r="S8" s="66">
        <v>1.7210000000000001</v>
      </c>
      <c r="T8" s="62">
        <v>0.85299999999999998</v>
      </c>
      <c r="U8" s="39" t="s">
        <v>90</v>
      </c>
      <c r="V8" s="382">
        <f>IF(I8&gt;0,ROUND(I8*$I$57*$K$58*SQRT(3)/1000,3),J8)</f>
        <v>2.016</v>
      </c>
      <c r="W8" s="383">
        <f>IF(K8&gt;0,K8,ROUND(V8*$F$53,3))</f>
        <v>0.89100000000000001</v>
      </c>
      <c r="X8" s="382">
        <f>IF(L8&gt;0,ROUND(L8*$L$57*$N$58*SQRT(3)/1000,3),M8)</f>
        <v>1.958</v>
      </c>
      <c r="Y8" s="383">
        <f>IF(N8&gt;0,N8,ROUND(X8*$F$53,3))</f>
        <v>0.83199999999999996</v>
      </c>
      <c r="Z8" s="382">
        <f>IF(O8&gt;0,ROUND(O8*$O$57*$Q$58*SQRT(3)/1000,3),P8)</f>
        <v>1.8560000000000001</v>
      </c>
      <c r="AA8" s="383">
        <f>IF(Q8&gt;0,Q8,ROUND(Z8*$F$53,3))</f>
        <v>0.81899999999999995</v>
      </c>
      <c r="AB8" s="382">
        <f>IF(R8&gt;0,ROUND(R8*$R$57*$T$58*SQRT(3)/1000,3),S8)</f>
        <v>1.7210000000000001</v>
      </c>
      <c r="AC8" s="383">
        <f>IF(T8&gt;0,T8,ROUND(AB8*$F$53,3))</f>
        <v>0.85299999999999998</v>
      </c>
    </row>
    <row r="9" spans="1:31" ht="14.25" customHeight="1" thickBot="1">
      <c r="A9" s="11"/>
      <c r="B9" s="11"/>
      <c r="C9" s="69"/>
      <c r="D9" s="70" t="s">
        <v>26</v>
      </c>
      <c r="E9" s="384"/>
      <c r="F9" s="385"/>
      <c r="G9" s="385"/>
      <c r="H9" s="386"/>
      <c r="I9" s="74"/>
      <c r="J9" s="349"/>
      <c r="K9" s="350"/>
      <c r="L9" s="351"/>
      <c r="M9" s="349"/>
      <c r="N9" s="352"/>
      <c r="O9" s="353"/>
      <c r="P9" s="349"/>
      <c r="Q9" s="350"/>
      <c r="R9" s="353"/>
      <c r="S9" s="352"/>
      <c r="T9" s="350"/>
      <c r="U9" s="79"/>
      <c r="V9" s="80"/>
      <c r="W9" s="80"/>
      <c r="X9" s="80"/>
      <c r="Y9" s="80"/>
      <c r="Z9" s="80"/>
      <c r="AA9" s="80"/>
      <c r="AB9" s="80"/>
      <c r="AC9" s="80"/>
    </row>
    <row r="10" spans="1:31" ht="14.25" customHeight="1">
      <c r="A10" s="11"/>
      <c r="B10" s="11"/>
      <c r="C10" s="28" t="s">
        <v>91</v>
      </c>
      <c r="D10" s="81">
        <v>110</v>
      </c>
      <c r="E10" s="387">
        <v>7</v>
      </c>
      <c r="F10" s="388"/>
      <c r="G10" s="32" t="s">
        <v>21</v>
      </c>
      <c r="H10" s="428">
        <f>[1]АРЭС!$E$11</f>
        <v>2.1000000000000001E-2</v>
      </c>
      <c r="I10" s="85"/>
      <c r="J10" s="354"/>
      <c r="K10" s="355"/>
      <c r="L10" s="356"/>
      <c r="M10" s="354"/>
      <c r="N10" s="357"/>
      <c r="O10" s="358"/>
      <c r="P10" s="354"/>
      <c r="Q10" s="355"/>
      <c r="R10" s="358"/>
      <c r="S10" s="357"/>
      <c r="T10" s="355"/>
    </row>
    <row r="11" spans="1:31" ht="14.25" customHeight="1">
      <c r="A11" s="11"/>
      <c r="B11" s="11"/>
      <c r="C11" s="41"/>
      <c r="D11" s="42">
        <v>35</v>
      </c>
      <c r="E11" s="43"/>
      <c r="F11" s="44"/>
      <c r="G11" s="111" t="s">
        <v>25</v>
      </c>
      <c r="H11" s="429">
        <f>[1]АРЭС!$L$11</f>
        <v>0.11199999999999999</v>
      </c>
      <c r="I11" s="90"/>
      <c r="J11" s="91"/>
      <c r="K11" s="92"/>
      <c r="L11" s="93"/>
      <c r="M11" s="91"/>
      <c r="N11" s="94"/>
      <c r="O11" s="95"/>
      <c r="P11" s="91"/>
      <c r="Q11" s="92"/>
      <c r="R11" s="95"/>
      <c r="S11" s="94"/>
      <c r="T11" s="92"/>
      <c r="U11" s="39" t="s">
        <v>89</v>
      </c>
      <c r="V11" s="382">
        <f>IF(I11&gt;0,ROUND(I11*$K$56*$I$59*SQRT(3)/1000,2),J11)</f>
        <v>0</v>
      </c>
      <c r="W11" s="383">
        <f>IF(K11&gt;0,K11,ROUND(V11*$M$54,2))</f>
        <v>0</v>
      </c>
      <c r="X11" s="382">
        <f>IF(L11&gt;0,ROUND(L11*$N$56*$L$59*SQRT(3)/1000,2),M11)</f>
        <v>0</v>
      </c>
      <c r="Y11" s="383">
        <f>IF(N11&gt;0,N11,ROUND(X11*$M$54,2))</f>
        <v>0</v>
      </c>
      <c r="Z11" s="382">
        <f>IF(O11&gt;0,ROUND(O11*$Q$56*$O$59*SQRT(3)/1000,2),P11)</f>
        <v>0</v>
      </c>
      <c r="AA11" s="383">
        <f>IF(Q11&gt;0,Q11,ROUND(Z11*$M$54,2))</f>
        <v>0</v>
      </c>
      <c r="AB11" s="382">
        <f>IF(R11&gt;0,ROUND(R11*$T$56*$R$59*SQRT(3)/1000,2),S11)</f>
        <v>0</v>
      </c>
      <c r="AC11" s="383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96"/>
      <c r="F12" s="97"/>
      <c r="G12" s="98"/>
      <c r="H12" s="99"/>
      <c r="I12" s="60"/>
      <c r="J12" s="64">
        <v>2.74</v>
      </c>
      <c r="K12" s="62">
        <v>0.91300000000000003</v>
      </c>
      <c r="L12" s="63"/>
      <c r="M12" s="64">
        <v>2.79</v>
      </c>
      <c r="N12" s="62">
        <v>0.99399999999999999</v>
      </c>
      <c r="O12" s="65"/>
      <c r="P12" s="64">
        <v>2.871</v>
      </c>
      <c r="Q12" s="62">
        <v>0.94299999999999995</v>
      </c>
      <c r="R12" s="65"/>
      <c r="S12" s="66">
        <v>2.7450000000000001</v>
      </c>
      <c r="T12" s="62">
        <v>1.0209999999999999</v>
      </c>
      <c r="U12" s="39" t="s">
        <v>90</v>
      </c>
      <c r="V12" s="382">
        <f>IF(I12&gt;0,ROUND(I12*$K$57*$K$59*SQRT(3)/1000,3),J12)</f>
        <v>2.74</v>
      </c>
      <c r="W12" s="383">
        <f>IF(K12&gt;0,K12,ROUND(V12*$F$54,3))</f>
        <v>0.91300000000000003</v>
      </c>
      <c r="X12" s="382">
        <f>IF(L12&gt;0,ROUND(L12*$N$57*$N$59*SQRT(3)/1000,3),M12)</f>
        <v>2.79</v>
      </c>
      <c r="Y12" s="383">
        <f>IF(N12&gt;0,N12,ROUND(X12*$F$54,3))</f>
        <v>0.99399999999999999</v>
      </c>
      <c r="Z12" s="382">
        <f>IF(O12&gt;0,ROUND(O12*$Q$57*$Q$59*SQRT(3)/1000,3),P12)</f>
        <v>2.871</v>
      </c>
      <c r="AA12" s="383">
        <f>IF(Q12&gt;0,Q12,ROUND(Z12*$F$54,3))</f>
        <v>0.94299999999999995</v>
      </c>
      <c r="AB12" s="382">
        <f>IF(R12&gt;0,ROUND(R12*$T$57*$T$59*SQRT(3)/1000,3),S12)</f>
        <v>2.7450000000000001</v>
      </c>
      <c r="AC12" s="383">
        <f>IF(T12&gt;0,T12,ROUND(AB12*$F$54,3))</f>
        <v>1.0209999999999999</v>
      </c>
    </row>
    <row r="13" spans="1:31" ht="14.25" customHeight="1" thickBot="1">
      <c r="A13" s="11"/>
      <c r="B13" s="11"/>
      <c r="C13" s="69"/>
      <c r="D13" s="70" t="s">
        <v>26</v>
      </c>
      <c r="E13" s="384"/>
      <c r="F13" s="385"/>
      <c r="G13" s="385"/>
      <c r="H13" s="386"/>
      <c r="I13" s="374"/>
      <c r="J13" s="458"/>
      <c r="K13" s="459"/>
      <c r="L13" s="460"/>
      <c r="M13" s="458"/>
      <c r="N13" s="461"/>
      <c r="O13" s="462"/>
      <c r="P13" s="458"/>
      <c r="Q13" s="459"/>
      <c r="R13" s="462"/>
      <c r="S13" s="461"/>
      <c r="T13" s="458"/>
    </row>
    <row r="14" spans="1:31" ht="14.25" customHeight="1">
      <c r="A14" s="11"/>
      <c r="B14" s="11"/>
      <c r="C14" s="28" t="s">
        <v>28</v>
      </c>
      <c r="D14" s="81"/>
      <c r="E14" s="100"/>
      <c r="F14" s="101"/>
      <c r="G14" s="32" t="s">
        <v>21</v>
      </c>
      <c r="H14" s="102"/>
      <c r="I14" s="214"/>
      <c r="J14" s="389"/>
      <c r="K14" s="390"/>
      <c r="L14" s="391"/>
      <c r="M14" s="389"/>
      <c r="N14" s="392"/>
      <c r="O14" s="393"/>
      <c r="P14" s="389"/>
      <c r="Q14" s="390"/>
      <c r="R14" s="393"/>
      <c r="S14" s="392"/>
      <c r="T14" s="389"/>
    </row>
    <row r="15" spans="1:31" ht="14.25" customHeight="1">
      <c r="A15" s="11"/>
      <c r="B15" s="11"/>
      <c r="C15" s="41"/>
      <c r="D15" s="42"/>
      <c r="E15" s="109"/>
      <c r="F15" s="110"/>
      <c r="G15" s="111" t="s">
        <v>25</v>
      </c>
      <c r="H15" s="112"/>
      <c r="I15" s="375"/>
      <c r="J15" s="435"/>
      <c r="K15" s="436"/>
      <c r="L15" s="437"/>
      <c r="M15" s="435"/>
      <c r="N15" s="438"/>
      <c r="O15" s="439"/>
      <c r="P15" s="435"/>
      <c r="Q15" s="436"/>
      <c r="R15" s="439"/>
      <c r="S15" s="438"/>
      <c r="T15" s="435"/>
    </row>
    <row r="16" spans="1:31" ht="14.25" customHeight="1" thickBot="1">
      <c r="A16" s="11"/>
      <c r="B16" s="11"/>
      <c r="C16" s="41"/>
      <c r="D16" s="55"/>
      <c r="E16" s="119"/>
      <c r="F16" s="120"/>
      <c r="G16" s="98"/>
      <c r="H16" s="99"/>
      <c r="I16" s="376"/>
      <c r="J16" s="440"/>
      <c r="K16" s="441"/>
      <c r="L16" s="442"/>
      <c r="M16" s="443"/>
      <c r="N16" s="444"/>
      <c r="O16" s="445"/>
      <c r="P16" s="440"/>
      <c r="Q16" s="441"/>
      <c r="R16" s="445"/>
      <c r="S16" s="446"/>
      <c r="T16" s="440"/>
    </row>
    <row r="17" spans="1:20" ht="14.25" customHeight="1" thickBot="1">
      <c r="A17" s="11"/>
      <c r="B17" s="11"/>
      <c r="C17" s="69"/>
      <c r="D17" s="70" t="s">
        <v>26</v>
      </c>
      <c r="E17" s="126"/>
      <c r="F17" s="127"/>
      <c r="G17" s="127"/>
      <c r="H17" s="128"/>
      <c r="I17" s="377"/>
      <c r="J17" s="448"/>
      <c r="K17" s="449"/>
      <c r="L17" s="450"/>
      <c r="M17" s="448"/>
      <c r="N17" s="451"/>
      <c r="O17" s="452"/>
      <c r="P17" s="448"/>
      <c r="Q17" s="449"/>
      <c r="R17" s="452"/>
      <c r="S17" s="451"/>
      <c r="T17" s="448"/>
    </row>
    <row r="18" spans="1:20" ht="14.25" customHeight="1">
      <c r="A18" s="11"/>
      <c r="B18" s="11"/>
      <c r="C18" s="28" t="s">
        <v>28</v>
      </c>
      <c r="D18" s="81"/>
      <c r="E18" s="100"/>
      <c r="F18" s="101"/>
      <c r="G18" s="32" t="s">
        <v>21</v>
      </c>
      <c r="H18" s="102"/>
      <c r="I18" s="214"/>
      <c r="J18" s="389"/>
      <c r="K18" s="390"/>
      <c r="L18" s="391"/>
      <c r="M18" s="389"/>
      <c r="N18" s="392"/>
      <c r="O18" s="393"/>
      <c r="P18" s="389"/>
      <c r="Q18" s="390"/>
      <c r="R18" s="393"/>
      <c r="S18" s="392"/>
      <c r="T18" s="389"/>
    </row>
    <row r="19" spans="1:20" ht="14.25" customHeight="1">
      <c r="A19" s="11"/>
      <c r="B19" s="11"/>
      <c r="C19" s="41"/>
      <c r="D19" s="42"/>
      <c r="E19" s="109"/>
      <c r="F19" s="110"/>
      <c r="G19" s="111" t="s">
        <v>25</v>
      </c>
      <c r="H19" s="112"/>
      <c r="I19" s="375"/>
      <c r="J19" s="435"/>
      <c r="K19" s="436"/>
      <c r="L19" s="437"/>
      <c r="M19" s="435"/>
      <c r="N19" s="438"/>
      <c r="O19" s="439"/>
      <c r="P19" s="435"/>
      <c r="Q19" s="436"/>
      <c r="R19" s="439"/>
      <c r="S19" s="438"/>
      <c r="T19" s="435"/>
    </row>
    <row r="20" spans="1:20" ht="14.25" customHeight="1" thickBot="1">
      <c r="A20" s="11"/>
      <c r="B20" s="11"/>
      <c r="C20" s="41"/>
      <c r="D20" s="55"/>
      <c r="E20" s="119"/>
      <c r="F20" s="120"/>
      <c r="G20" s="98"/>
      <c r="H20" s="99"/>
      <c r="I20" s="376"/>
      <c r="J20" s="440"/>
      <c r="K20" s="441"/>
      <c r="L20" s="442"/>
      <c r="M20" s="440"/>
      <c r="N20" s="446"/>
      <c r="O20" s="445"/>
      <c r="P20" s="440"/>
      <c r="Q20" s="441"/>
      <c r="R20" s="445"/>
      <c r="S20" s="446"/>
      <c r="T20" s="440"/>
    </row>
    <row r="21" spans="1:20" ht="14.25" customHeight="1" thickBot="1">
      <c r="A21" s="11"/>
      <c r="B21" s="11"/>
      <c r="C21" s="69"/>
      <c r="D21" s="70" t="s">
        <v>26</v>
      </c>
      <c r="E21" s="126"/>
      <c r="F21" s="127"/>
      <c r="G21" s="127"/>
      <c r="H21" s="128"/>
      <c r="I21" s="377"/>
      <c r="J21" s="448"/>
      <c r="K21" s="449"/>
      <c r="L21" s="450"/>
      <c r="M21" s="448"/>
      <c r="N21" s="451"/>
      <c r="O21" s="452"/>
      <c r="P21" s="448"/>
      <c r="Q21" s="449"/>
      <c r="R21" s="452"/>
      <c r="S21" s="451"/>
      <c r="T21" s="448"/>
    </row>
    <row r="22" spans="1:20" ht="14.25" customHeight="1">
      <c r="A22" s="11"/>
      <c r="B22" s="11"/>
      <c r="C22" s="139" t="s">
        <v>29</v>
      </c>
      <c r="D22" s="140" t="s">
        <v>30</v>
      </c>
      <c r="E22" s="141"/>
      <c r="F22" s="102"/>
      <c r="G22" s="142"/>
      <c r="H22" s="102"/>
      <c r="I22" s="214"/>
      <c r="J22" s="389"/>
      <c r="K22" s="390"/>
      <c r="L22" s="391"/>
      <c r="M22" s="389"/>
      <c r="N22" s="392"/>
      <c r="O22" s="393"/>
      <c r="P22" s="389"/>
      <c r="Q22" s="390"/>
      <c r="R22" s="393"/>
      <c r="S22" s="392"/>
      <c r="T22" s="389"/>
    </row>
    <row r="23" spans="1:20" ht="14.25" customHeight="1">
      <c r="A23" s="11"/>
      <c r="B23" s="11"/>
      <c r="C23" s="148"/>
      <c r="D23" s="149" t="s">
        <v>31</v>
      </c>
      <c r="E23" s="150"/>
      <c r="F23" s="112"/>
      <c r="G23" s="151"/>
      <c r="H23" s="112"/>
      <c r="I23" s="378"/>
      <c r="J23" s="394"/>
      <c r="K23" s="395"/>
      <c r="L23" s="396"/>
      <c r="M23" s="394"/>
      <c r="N23" s="397"/>
      <c r="O23" s="398"/>
      <c r="P23" s="394"/>
      <c r="Q23" s="395"/>
      <c r="R23" s="398"/>
      <c r="S23" s="397"/>
      <c r="T23" s="394"/>
    </row>
    <row r="24" spans="1:20" ht="14.25" customHeight="1" thickBot="1">
      <c r="A24" s="11"/>
      <c r="B24" s="157"/>
      <c r="C24" s="158"/>
      <c r="D24" s="159" t="s">
        <v>32</v>
      </c>
      <c r="E24" s="160"/>
      <c r="F24" s="99"/>
      <c r="G24" s="98"/>
      <c r="H24" s="99"/>
      <c r="I24" s="171"/>
      <c r="J24" s="360">
        <f>J8+J12</f>
        <v>4.7560000000000002</v>
      </c>
      <c r="K24" s="360">
        <f>K8+K12</f>
        <v>1.804</v>
      </c>
      <c r="L24" s="399"/>
      <c r="M24" s="360">
        <f>M8+M12</f>
        <v>4.7480000000000002</v>
      </c>
      <c r="N24" s="360">
        <f>N8+N12</f>
        <v>1.8260000000000001</v>
      </c>
      <c r="O24" s="400"/>
      <c r="P24" s="360">
        <f>P8+P12</f>
        <v>4.7270000000000003</v>
      </c>
      <c r="Q24" s="360">
        <f>Q8+Q12</f>
        <v>1.762</v>
      </c>
      <c r="R24" s="400"/>
      <c r="S24" s="401">
        <f>S8+S12</f>
        <v>4.4660000000000002</v>
      </c>
      <c r="T24" s="360">
        <f>T8+T12</f>
        <v>1.8739999999999999</v>
      </c>
    </row>
    <row r="25" spans="1:20" ht="14.25" customHeight="1">
      <c r="A25" s="11"/>
      <c r="B25" s="4" t="s">
        <v>33</v>
      </c>
      <c r="C25" s="5" t="s">
        <v>34</v>
      </c>
      <c r="D25" s="7"/>
      <c r="E25" s="100" t="s">
        <v>35</v>
      </c>
      <c r="F25" s="166"/>
      <c r="G25" s="167" t="s">
        <v>36</v>
      </c>
      <c r="H25" s="101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71" t="s">
        <v>37</v>
      </c>
      <c r="F26" s="172" t="s">
        <v>38</v>
      </c>
      <c r="G26" s="172" t="s">
        <v>37</v>
      </c>
      <c r="H26" s="173" t="s">
        <v>38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77" t="s">
        <v>92</v>
      </c>
      <c r="D27" s="178"/>
      <c r="E27" s="402"/>
      <c r="F27" s="225"/>
      <c r="G27" s="225"/>
      <c r="H27" s="403"/>
      <c r="I27" s="182"/>
      <c r="J27" s="183"/>
      <c r="K27" s="184"/>
      <c r="L27" s="185"/>
      <c r="M27" s="183"/>
      <c r="N27" s="186"/>
      <c r="O27" s="182"/>
      <c r="P27" s="183"/>
      <c r="Q27" s="184"/>
      <c r="R27" s="182"/>
      <c r="S27" s="346"/>
      <c r="T27" s="347"/>
    </row>
    <row r="28" spans="1:20" ht="14.25" customHeight="1">
      <c r="A28" s="11"/>
      <c r="B28" s="11"/>
      <c r="C28" s="187" t="s">
        <v>93</v>
      </c>
      <c r="D28" s="188"/>
      <c r="E28" s="197"/>
      <c r="F28" s="198"/>
      <c r="G28" s="198"/>
      <c r="H28" s="199"/>
      <c r="I28" s="90"/>
      <c r="J28" s="91"/>
      <c r="K28" s="92"/>
      <c r="L28" s="93"/>
      <c r="M28" s="91"/>
      <c r="N28" s="94"/>
      <c r="O28" s="95"/>
      <c r="P28" s="91"/>
      <c r="Q28" s="92"/>
      <c r="R28" s="95"/>
      <c r="S28" s="94"/>
      <c r="T28" s="192"/>
    </row>
    <row r="29" spans="1:20" ht="14.25" customHeight="1">
      <c r="A29" s="11"/>
      <c r="B29" s="11"/>
      <c r="C29" s="187" t="s">
        <v>94</v>
      </c>
      <c r="D29" s="188"/>
      <c r="E29" s="189">
        <v>49.1</v>
      </c>
      <c r="F29" s="190">
        <v>15</v>
      </c>
      <c r="G29" s="190"/>
      <c r="H29" s="191"/>
      <c r="I29" s="90"/>
      <c r="J29" s="51">
        <v>0</v>
      </c>
      <c r="K29" s="53"/>
      <c r="L29" s="50"/>
      <c r="M29" s="51">
        <v>0</v>
      </c>
      <c r="N29" s="52"/>
      <c r="O29" s="47"/>
      <c r="P29" s="51">
        <v>0</v>
      </c>
      <c r="Q29" s="53"/>
      <c r="R29" s="47"/>
      <c r="S29" s="52">
        <v>0</v>
      </c>
      <c r="T29" s="192"/>
    </row>
    <row r="30" spans="1:20" ht="14.25" customHeight="1">
      <c r="A30" s="11"/>
      <c r="B30" s="11"/>
      <c r="C30" s="187" t="s">
        <v>95</v>
      </c>
      <c r="D30" s="188"/>
      <c r="E30" s="189">
        <v>49.1</v>
      </c>
      <c r="F30" s="190">
        <v>15</v>
      </c>
      <c r="G30" s="190"/>
      <c r="H30" s="191"/>
      <c r="I30" s="90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192"/>
    </row>
    <row r="31" spans="1:20" ht="14.25" customHeight="1">
      <c r="A31" s="11"/>
      <c r="B31" s="11"/>
      <c r="C31" s="187" t="s">
        <v>96</v>
      </c>
      <c r="D31" s="188"/>
      <c r="E31" s="189">
        <v>49.1</v>
      </c>
      <c r="F31" s="190">
        <v>15</v>
      </c>
      <c r="G31" s="190"/>
      <c r="H31" s="191"/>
      <c r="I31" s="90"/>
      <c r="J31" s="95">
        <v>0.22700000000000001</v>
      </c>
      <c r="K31" s="92"/>
      <c r="L31" s="93"/>
      <c r="M31" s="93">
        <v>0.20300000000000001</v>
      </c>
      <c r="N31" s="94"/>
      <c r="O31" s="95"/>
      <c r="P31" s="95">
        <v>0.159</v>
      </c>
      <c r="Q31" s="92"/>
      <c r="R31" s="95"/>
      <c r="S31" s="94">
        <v>0.17199999999999999</v>
      </c>
      <c r="T31" s="192"/>
    </row>
    <row r="32" spans="1:20" ht="14.25" customHeight="1">
      <c r="A32" s="11"/>
      <c r="B32" s="11"/>
      <c r="C32" s="187" t="s">
        <v>97</v>
      </c>
      <c r="D32" s="188"/>
      <c r="E32" s="189"/>
      <c r="F32" s="190"/>
      <c r="G32" s="190"/>
      <c r="H32" s="191"/>
      <c r="I32" s="90"/>
      <c r="J32" s="91">
        <v>0.127</v>
      </c>
      <c r="K32" s="92"/>
      <c r="L32" s="93"/>
      <c r="M32" s="93">
        <v>0.13</v>
      </c>
      <c r="N32" s="94"/>
      <c r="O32" s="95"/>
      <c r="P32" s="91">
        <v>0.127</v>
      </c>
      <c r="Q32" s="92"/>
      <c r="R32" s="95"/>
      <c r="S32" s="95">
        <v>0.127</v>
      </c>
      <c r="T32" s="192"/>
    </row>
    <row r="33" spans="1:20" ht="14.25" customHeight="1">
      <c r="A33" s="11"/>
      <c r="B33" s="11"/>
      <c r="C33" s="187" t="s">
        <v>98</v>
      </c>
      <c r="D33" s="188"/>
      <c r="E33" s="189"/>
      <c r="F33" s="190"/>
      <c r="G33" s="190"/>
      <c r="H33" s="191"/>
      <c r="I33" s="90"/>
      <c r="J33" s="51">
        <v>4.3999999999999997E-2</v>
      </c>
      <c r="K33" s="53"/>
      <c r="L33" s="50"/>
      <c r="M33" s="51">
        <v>5.7000000000000002E-2</v>
      </c>
      <c r="N33" s="52"/>
      <c r="O33" s="47"/>
      <c r="P33" s="51">
        <v>5.7000000000000002E-2</v>
      </c>
      <c r="Q33" s="53"/>
      <c r="R33" s="47"/>
      <c r="S33" s="52">
        <v>5.7000000000000002E-2</v>
      </c>
      <c r="T33" s="192"/>
    </row>
    <row r="34" spans="1:20" ht="14.25" customHeight="1">
      <c r="A34" s="11"/>
      <c r="B34" s="11"/>
      <c r="C34" s="187" t="s">
        <v>99</v>
      </c>
      <c r="D34" s="188"/>
      <c r="E34" s="189">
        <v>49.1</v>
      </c>
      <c r="F34" s="190">
        <v>15</v>
      </c>
      <c r="G34" s="190"/>
      <c r="H34" s="191"/>
      <c r="I34" s="90"/>
      <c r="J34" s="95">
        <v>0.42499999999999999</v>
      </c>
      <c r="K34" s="92"/>
      <c r="L34" s="93"/>
      <c r="M34" s="93">
        <v>0.40400000000000003</v>
      </c>
      <c r="N34" s="94"/>
      <c r="O34" s="95"/>
      <c r="P34" s="95">
        <v>0.51</v>
      </c>
      <c r="Q34" s="92"/>
      <c r="R34" s="95"/>
      <c r="S34" s="94">
        <v>0.36799999999999999</v>
      </c>
      <c r="T34" s="192"/>
    </row>
    <row r="35" spans="1:20" ht="14.25" customHeight="1">
      <c r="A35" s="11"/>
      <c r="B35" s="11"/>
      <c r="C35" s="187" t="s">
        <v>100</v>
      </c>
      <c r="D35" s="188"/>
      <c r="E35" s="189"/>
      <c r="F35" s="190"/>
      <c r="G35" s="190"/>
      <c r="H35" s="191"/>
      <c r="I35" s="47"/>
      <c r="J35" s="51">
        <v>1.5609999999999999</v>
      </c>
      <c r="K35" s="53"/>
      <c r="L35" s="50"/>
      <c r="M35" s="51">
        <v>1.5149999999999999</v>
      </c>
      <c r="N35" s="52"/>
      <c r="O35" s="47"/>
      <c r="P35" s="51">
        <v>1.3779999999999999</v>
      </c>
      <c r="Q35" s="53"/>
      <c r="R35" s="47"/>
      <c r="S35" s="52">
        <v>1.375</v>
      </c>
      <c r="T35" s="53"/>
    </row>
    <row r="36" spans="1:20" ht="14.25" customHeight="1">
      <c r="A36" s="11"/>
      <c r="B36" s="11"/>
      <c r="C36" s="187" t="s">
        <v>101</v>
      </c>
      <c r="D36" s="410"/>
      <c r="E36" s="189">
        <v>49.1</v>
      </c>
      <c r="F36" s="190">
        <v>15</v>
      </c>
      <c r="G36" s="190"/>
      <c r="H36" s="191"/>
      <c r="I36" s="47"/>
      <c r="J36" s="51">
        <v>2E-3</v>
      </c>
      <c r="K36" s="53"/>
      <c r="L36" s="50"/>
      <c r="M36" s="51">
        <v>2E-3</v>
      </c>
      <c r="N36" s="52"/>
      <c r="O36" s="47"/>
      <c r="P36" s="51">
        <v>2E-3</v>
      </c>
      <c r="Q36" s="53"/>
      <c r="R36" s="47"/>
      <c r="S36" s="51">
        <v>2E-3</v>
      </c>
      <c r="T36" s="53"/>
    </row>
    <row r="37" spans="1:20" ht="14.25" customHeight="1">
      <c r="A37" s="11"/>
      <c r="B37" s="11"/>
      <c r="C37" s="187" t="s">
        <v>102</v>
      </c>
      <c r="D37" s="188"/>
      <c r="E37" s="189">
        <v>49.1</v>
      </c>
      <c r="F37" s="190">
        <v>15</v>
      </c>
      <c r="G37" s="190"/>
      <c r="H37" s="191"/>
      <c r="I37" s="47"/>
      <c r="J37" s="51">
        <v>0.495</v>
      </c>
      <c r="K37" s="53"/>
      <c r="L37" s="50"/>
      <c r="M37" s="51">
        <v>0.53700000000000003</v>
      </c>
      <c r="N37" s="52"/>
      <c r="O37" s="47"/>
      <c r="P37" s="51">
        <v>0.50600000000000001</v>
      </c>
      <c r="Q37" s="53"/>
      <c r="R37" s="47"/>
      <c r="S37" s="52">
        <v>0.54300000000000004</v>
      </c>
      <c r="T37" s="53"/>
    </row>
    <row r="38" spans="1:20" ht="14.25" customHeight="1">
      <c r="A38" s="11"/>
      <c r="B38" s="11"/>
      <c r="C38" s="187" t="s">
        <v>103</v>
      </c>
      <c r="D38" s="188"/>
      <c r="E38" s="189"/>
      <c r="F38" s="190"/>
      <c r="G38" s="190"/>
      <c r="H38" s="191"/>
      <c r="I38" s="47"/>
      <c r="J38" s="51">
        <v>0.91500000000000004</v>
      </c>
      <c r="K38" s="53"/>
      <c r="L38" s="50"/>
      <c r="M38" s="51">
        <v>0.94499999999999995</v>
      </c>
      <c r="N38" s="52"/>
      <c r="O38" s="47"/>
      <c r="P38" s="51">
        <v>0.86099999999999999</v>
      </c>
      <c r="Q38" s="53"/>
      <c r="R38" s="47"/>
      <c r="S38" s="52">
        <v>0.97299999999999998</v>
      </c>
      <c r="T38" s="53"/>
    </row>
    <row r="39" spans="1:20" ht="14.25" customHeight="1">
      <c r="A39" s="11"/>
      <c r="B39" s="11"/>
      <c r="C39" s="187" t="s">
        <v>104</v>
      </c>
      <c r="D39" s="410"/>
      <c r="E39" s="189">
        <v>49.1</v>
      </c>
      <c r="F39" s="190">
        <v>15</v>
      </c>
      <c r="G39" s="190"/>
      <c r="H39" s="191"/>
      <c r="I39" s="47"/>
      <c r="J39" s="51">
        <v>0.06</v>
      </c>
      <c r="K39" s="53"/>
      <c r="L39" s="50"/>
      <c r="M39" s="51">
        <v>6.6000000000000003E-2</v>
      </c>
      <c r="N39" s="52"/>
      <c r="O39" s="47"/>
      <c r="P39" s="51">
        <v>6.3E-2</v>
      </c>
      <c r="Q39" s="53"/>
      <c r="R39" s="47"/>
      <c r="S39" s="52">
        <v>6.2E-2</v>
      </c>
      <c r="T39" s="53"/>
    </row>
    <row r="40" spans="1:20" ht="14.25" customHeight="1">
      <c r="A40" s="11"/>
      <c r="B40" s="11"/>
      <c r="C40" s="187" t="s">
        <v>105</v>
      </c>
      <c r="D40" s="188"/>
      <c r="E40" s="50"/>
      <c r="F40" s="190"/>
      <c r="G40" s="190"/>
      <c r="H40" s="191"/>
      <c r="I40" s="47"/>
      <c r="J40" s="51">
        <v>0.182</v>
      </c>
      <c r="K40" s="53"/>
      <c r="L40" s="50"/>
      <c r="M40" s="51">
        <v>0.37</v>
      </c>
      <c r="N40" s="52"/>
      <c r="O40" s="47"/>
      <c r="P40" s="51">
        <v>0.217</v>
      </c>
      <c r="Q40" s="53"/>
      <c r="R40" s="47"/>
      <c r="S40" s="52">
        <v>0.27900000000000003</v>
      </c>
      <c r="T40" s="53"/>
    </row>
    <row r="41" spans="1:20" ht="14.25" customHeight="1">
      <c r="A41" s="11"/>
      <c r="B41" s="11"/>
      <c r="C41" s="412" t="s">
        <v>106</v>
      </c>
      <c r="D41" s="413"/>
      <c r="E41" s="189">
        <v>49.1</v>
      </c>
      <c r="F41" s="190">
        <v>15</v>
      </c>
      <c r="G41" s="190"/>
      <c r="H41" s="191"/>
      <c r="I41" s="47"/>
      <c r="J41" s="51">
        <v>0</v>
      </c>
      <c r="K41" s="53"/>
      <c r="L41" s="50"/>
      <c r="M41" s="51">
        <v>0</v>
      </c>
      <c r="N41" s="52"/>
      <c r="O41" s="47"/>
      <c r="P41" s="51">
        <v>0</v>
      </c>
      <c r="Q41" s="53"/>
      <c r="R41" s="47"/>
      <c r="S41" s="52">
        <v>0</v>
      </c>
      <c r="T41" s="53"/>
    </row>
    <row r="42" spans="1:20" ht="14.25" customHeight="1">
      <c r="A42" s="11"/>
      <c r="B42" s="11"/>
      <c r="C42" s="187" t="s">
        <v>107</v>
      </c>
      <c r="D42" s="188"/>
      <c r="E42" s="189"/>
      <c r="F42" s="190"/>
      <c r="G42" s="190"/>
      <c r="H42" s="191"/>
      <c r="I42" s="47"/>
      <c r="J42" s="51">
        <v>0.20300000000000001</v>
      </c>
      <c r="K42" s="53"/>
      <c r="L42" s="50"/>
      <c r="M42" s="51">
        <v>0.309</v>
      </c>
      <c r="N42" s="52"/>
      <c r="O42" s="47"/>
      <c r="P42" s="51">
        <v>0.371</v>
      </c>
      <c r="Q42" s="53"/>
      <c r="R42" s="47"/>
      <c r="S42" s="52">
        <v>0.40799999999999997</v>
      </c>
      <c r="T42" s="53"/>
    </row>
    <row r="43" spans="1:20" ht="14.25" customHeight="1">
      <c r="A43" s="11"/>
      <c r="B43" s="11"/>
      <c r="C43" s="187" t="s">
        <v>108</v>
      </c>
      <c r="D43" s="188"/>
      <c r="E43" s="189">
        <v>49.1</v>
      </c>
      <c r="F43" s="190">
        <v>15</v>
      </c>
      <c r="G43" s="190"/>
      <c r="H43" s="191"/>
      <c r="I43" s="47"/>
      <c r="J43" s="51">
        <v>0.105</v>
      </c>
      <c r="K43" s="53"/>
      <c r="L43" s="50"/>
      <c r="M43" s="51">
        <v>0.17599999999999999</v>
      </c>
      <c r="N43" s="52"/>
      <c r="O43" s="47"/>
      <c r="P43" s="51">
        <v>0.186</v>
      </c>
      <c r="Q43" s="53"/>
      <c r="R43" s="47"/>
      <c r="S43" s="52">
        <v>0.19600000000000001</v>
      </c>
      <c r="T43" s="53"/>
    </row>
    <row r="44" spans="1:20" ht="14.25" customHeight="1">
      <c r="A44" s="11"/>
      <c r="B44" s="11"/>
      <c r="C44" s="187" t="s">
        <v>109</v>
      </c>
      <c r="D44" s="188"/>
      <c r="E44" s="189">
        <v>49.1</v>
      </c>
      <c r="F44" s="190">
        <v>15</v>
      </c>
      <c r="G44" s="190"/>
      <c r="H44" s="191"/>
      <c r="I44" s="47"/>
      <c r="J44" s="51">
        <v>0.215</v>
      </c>
      <c r="K44" s="53"/>
      <c r="L44" s="50"/>
      <c r="M44" s="51">
        <v>0.191</v>
      </c>
      <c r="N44" s="52"/>
      <c r="O44" s="47"/>
      <c r="P44" s="51">
        <v>0.14699999999999999</v>
      </c>
      <c r="Q44" s="53"/>
      <c r="R44" s="47"/>
      <c r="S44" s="52">
        <v>0.16</v>
      </c>
      <c r="T44" s="53"/>
    </row>
    <row r="45" spans="1:20" ht="14.25" customHeight="1">
      <c r="A45" s="11"/>
      <c r="B45" s="11"/>
      <c r="C45" s="109"/>
      <c r="D45" s="110"/>
      <c r="E45" s="197"/>
      <c r="F45" s="198"/>
      <c r="G45" s="198"/>
      <c r="H45" s="199"/>
      <c r="I45" s="200"/>
      <c r="J45" s="453"/>
      <c r="K45" s="454"/>
      <c r="L45" s="455"/>
      <c r="M45" s="453"/>
      <c r="N45" s="456"/>
      <c r="O45" s="457"/>
      <c r="P45" s="453"/>
      <c r="Q45" s="454"/>
      <c r="R45" s="457"/>
      <c r="S45" s="456"/>
      <c r="T45" s="202"/>
    </row>
    <row r="46" spans="1:20" ht="14.25" customHeight="1">
      <c r="A46" s="11"/>
      <c r="B46" s="11"/>
      <c r="C46" s="412"/>
      <c r="D46" s="413"/>
      <c r="E46" s="197"/>
      <c r="F46" s="198"/>
      <c r="G46" s="198"/>
      <c r="H46" s="199"/>
      <c r="I46" s="200"/>
      <c r="J46" s="201"/>
      <c r="K46" s="202"/>
      <c r="L46" s="203"/>
      <c r="M46" s="201"/>
      <c r="N46" s="204"/>
      <c r="O46" s="200"/>
      <c r="P46" s="201"/>
      <c r="Q46" s="202"/>
      <c r="R46" s="200"/>
      <c r="S46" s="204"/>
      <c r="T46" s="202"/>
    </row>
    <row r="47" spans="1:20" ht="14.25" customHeight="1">
      <c r="A47" s="11"/>
      <c r="B47" s="11"/>
      <c r="C47" s="187"/>
      <c r="D47" s="188"/>
      <c r="E47" s="197"/>
      <c r="F47" s="198"/>
      <c r="G47" s="198"/>
      <c r="H47" s="199"/>
      <c r="I47" s="200"/>
      <c r="J47" s="201"/>
      <c r="K47" s="202"/>
      <c r="L47" s="203"/>
      <c r="M47" s="201"/>
      <c r="N47" s="204"/>
      <c r="O47" s="200"/>
      <c r="P47" s="201"/>
      <c r="Q47" s="202"/>
      <c r="R47" s="200"/>
      <c r="S47" s="204"/>
      <c r="T47" s="202"/>
    </row>
    <row r="48" spans="1:20" ht="14.25" customHeight="1">
      <c r="A48" s="11"/>
      <c r="B48" s="11"/>
      <c r="C48" s="414"/>
      <c r="D48" s="415"/>
      <c r="E48" s="197"/>
      <c r="F48" s="198"/>
      <c r="G48" s="198"/>
      <c r="H48" s="199"/>
      <c r="I48" s="200"/>
      <c r="J48" s="201"/>
      <c r="K48" s="202"/>
      <c r="L48" s="203"/>
      <c r="M48" s="201"/>
      <c r="N48" s="204"/>
      <c r="O48" s="200"/>
      <c r="P48" s="201"/>
      <c r="Q48" s="202"/>
      <c r="R48" s="200"/>
      <c r="S48" s="204"/>
      <c r="T48" s="202"/>
    </row>
    <row r="49" spans="1:23" ht="14.25" customHeight="1">
      <c r="A49" s="11"/>
      <c r="B49" s="11"/>
      <c r="C49" s="187"/>
      <c r="D49" s="188"/>
      <c r="E49" s="197"/>
      <c r="F49" s="198"/>
      <c r="G49" s="198"/>
      <c r="H49" s="199"/>
      <c r="I49" s="200"/>
      <c r="J49" s="201"/>
      <c r="K49" s="202"/>
      <c r="L49" s="203"/>
      <c r="M49" s="201"/>
      <c r="N49" s="204"/>
      <c r="O49" s="200"/>
      <c r="P49" s="201"/>
      <c r="Q49" s="202"/>
      <c r="R49" s="200"/>
      <c r="S49" s="204"/>
      <c r="T49" s="202"/>
    </row>
    <row r="50" spans="1:23" ht="14.25" customHeight="1">
      <c r="A50" s="11"/>
      <c r="B50" s="11"/>
      <c r="C50" s="187"/>
      <c r="D50" s="188"/>
      <c r="E50" s="197"/>
      <c r="F50" s="198"/>
      <c r="G50" s="198"/>
      <c r="H50" s="199"/>
      <c r="I50" s="200"/>
      <c r="J50" s="201"/>
      <c r="K50" s="202"/>
      <c r="L50" s="203"/>
      <c r="M50" s="201"/>
      <c r="N50" s="204"/>
      <c r="O50" s="200"/>
      <c r="P50" s="201"/>
      <c r="Q50" s="202"/>
      <c r="R50" s="200"/>
      <c r="S50" s="204"/>
      <c r="T50" s="202"/>
    </row>
    <row r="51" spans="1:23" ht="14.25" customHeight="1">
      <c r="A51" s="11"/>
      <c r="B51" s="11"/>
      <c r="C51" s="187"/>
      <c r="D51" s="188"/>
      <c r="E51" s="197"/>
      <c r="F51" s="198"/>
      <c r="G51" s="198"/>
      <c r="H51" s="199"/>
      <c r="I51" s="200"/>
      <c r="J51" s="201"/>
      <c r="K51" s="202"/>
      <c r="L51" s="203"/>
      <c r="M51" s="201"/>
      <c r="N51" s="204"/>
      <c r="O51" s="200"/>
      <c r="P51" s="201"/>
      <c r="Q51" s="202"/>
      <c r="R51" s="200"/>
      <c r="S51" s="204"/>
      <c r="T51" s="202"/>
    </row>
    <row r="52" spans="1:23" ht="14.25" customHeight="1" thickBot="1">
      <c r="A52" s="11"/>
      <c r="B52" s="11"/>
      <c r="C52" s="109"/>
      <c r="D52" s="110"/>
      <c r="E52" s="416"/>
      <c r="F52" s="417"/>
      <c r="G52" s="172"/>
      <c r="H52" s="205"/>
      <c r="I52" s="206"/>
      <c r="J52" s="207"/>
      <c r="K52" s="208"/>
      <c r="L52" s="209"/>
      <c r="M52" s="207"/>
      <c r="N52" s="210"/>
      <c r="O52" s="206"/>
      <c r="P52" s="207"/>
      <c r="Q52" s="208"/>
      <c r="R52" s="206"/>
      <c r="S52" s="210"/>
      <c r="T52" s="208"/>
    </row>
    <row r="53" spans="1:23" ht="14.25" customHeight="1">
      <c r="A53" s="211"/>
      <c r="B53" s="212"/>
      <c r="C53" s="236"/>
      <c r="D53" s="418"/>
      <c r="E53" s="214" t="s">
        <v>50</v>
      </c>
      <c r="F53" s="419">
        <f>IF(K58&gt;0,SQRT((1-K58^2)/K58^2),)</f>
        <v>0</v>
      </c>
      <c r="G53" s="216"/>
      <c r="H53" s="217"/>
      <c r="I53" s="212"/>
      <c r="J53" s="215"/>
      <c r="K53" s="218"/>
      <c r="L53" s="214" t="s">
        <v>50</v>
      </c>
      <c r="M53" s="215">
        <f>IF(I58&gt;0,SQRT((1-I58^2)/I58^2),)</f>
        <v>0</v>
      </c>
      <c r="N53" s="219"/>
      <c r="O53" s="214"/>
      <c r="P53" s="215"/>
      <c r="Q53" s="218"/>
      <c r="R53" s="214"/>
      <c r="S53" s="219"/>
      <c r="T53" s="218"/>
    </row>
    <row r="54" spans="1:23" ht="14.25" customHeight="1" thickBot="1">
      <c r="A54" s="211"/>
      <c r="B54" s="220"/>
      <c r="C54" s="420"/>
      <c r="D54" s="421"/>
      <c r="E54" s="171" t="s">
        <v>50</v>
      </c>
      <c r="F54" s="172">
        <f>IF(K59&gt;0,SQRT((1-K59^2)/K59^2),)</f>
        <v>0</v>
      </c>
      <c r="G54" s="223"/>
      <c r="H54" s="224"/>
      <c r="I54" s="220"/>
      <c r="J54" s="172"/>
      <c r="K54" s="205"/>
      <c r="L54" s="171" t="s">
        <v>50</v>
      </c>
      <c r="M54" s="422">
        <f>IF(I59&gt;0,SQRT((1-I59^2)/I59^2),)</f>
        <v>0</v>
      </c>
      <c r="N54" s="173"/>
      <c r="O54" s="171"/>
      <c r="P54" s="172"/>
      <c r="Q54" s="205"/>
      <c r="R54" s="171"/>
      <c r="S54" s="173"/>
      <c r="T54" s="205"/>
      <c r="V54" s="226"/>
    </row>
    <row r="55" spans="1:23" ht="14.25" customHeight="1">
      <c r="A55" s="11"/>
      <c r="B55" s="12" t="s">
        <v>51</v>
      </c>
      <c r="C55" s="227"/>
      <c r="D55" s="228" t="s">
        <v>30</v>
      </c>
      <c r="E55" s="229"/>
      <c r="F55" s="230"/>
      <c r="G55" s="230"/>
      <c r="H55" s="231"/>
      <c r="I55" s="34"/>
      <c r="J55" s="35" t="s">
        <v>52</v>
      </c>
      <c r="K55" s="36"/>
      <c r="L55" s="37"/>
      <c r="M55" s="35" t="s">
        <v>52</v>
      </c>
      <c r="N55" s="38"/>
      <c r="O55" s="34"/>
      <c r="P55" s="35" t="s">
        <v>52</v>
      </c>
      <c r="Q55" s="36"/>
      <c r="R55" s="34"/>
      <c r="S55" s="38" t="s">
        <v>52</v>
      </c>
      <c r="T55" s="36"/>
    </row>
    <row r="56" spans="1:23" ht="14.25" customHeight="1">
      <c r="A56" s="11"/>
      <c r="B56" s="12"/>
      <c r="C56" s="227"/>
      <c r="D56" s="237" t="s">
        <v>31</v>
      </c>
      <c r="E56" s="109"/>
      <c r="F56" s="238"/>
      <c r="G56" s="238"/>
      <c r="H56" s="110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39"/>
      <c r="D57" s="205" t="s">
        <v>32</v>
      </c>
      <c r="E57" s="119"/>
      <c r="F57" s="240"/>
      <c r="G57" s="240"/>
      <c r="H57" s="120"/>
      <c r="I57" s="241"/>
      <c r="J57" s="242" t="s">
        <v>110</v>
      </c>
      <c r="K57" s="245"/>
      <c r="L57" s="423"/>
      <c r="M57" s="242" t="s">
        <v>110</v>
      </c>
      <c r="N57" s="424"/>
      <c r="O57" s="246"/>
      <c r="P57" s="242" t="s">
        <v>110</v>
      </c>
      <c r="Q57" s="245"/>
      <c r="R57" s="246"/>
      <c r="S57" s="242" t="s">
        <v>110</v>
      </c>
      <c r="T57" s="243"/>
    </row>
    <row r="58" spans="1:23" ht="14.25" customHeight="1" thickBot="1">
      <c r="A58" s="11"/>
      <c r="B58" s="247" t="s">
        <v>54</v>
      </c>
      <c r="C58" s="248"/>
      <c r="D58" s="249"/>
      <c r="E58" s="250" t="s">
        <v>55</v>
      </c>
      <c r="F58" s="251"/>
      <c r="G58" s="251"/>
      <c r="H58" s="252"/>
      <c r="I58" s="253"/>
      <c r="J58" s="254"/>
      <c r="K58" s="255"/>
      <c r="L58" s="253"/>
      <c r="M58" s="254"/>
      <c r="N58" s="255"/>
      <c r="O58" s="253"/>
      <c r="P58" s="254"/>
      <c r="Q58" s="255"/>
      <c r="R58" s="253"/>
      <c r="S58" s="254"/>
      <c r="T58" s="255"/>
    </row>
    <row r="59" spans="1:23" ht="14.25" customHeight="1">
      <c r="A59" s="11"/>
      <c r="B59" s="256"/>
      <c r="C59" s="257"/>
      <c r="D59" s="258"/>
      <c r="E59" s="259" t="s">
        <v>56</v>
      </c>
      <c r="F59" s="260"/>
      <c r="G59" s="260"/>
      <c r="H59" s="261"/>
      <c r="I59" s="262"/>
      <c r="J59" s="254"/>
      <c r="K59" s="264"/>
      <c r="L59" s="262"/>
      <c r="M59" s="254"/>
      <c r="N59" s="264"/>
      <c r="O59" s="262"/>
      <c r="P59" s="254"/>
      <c r="Q59" s="264"/>
      <c r="R59" s="262"/>
      <c r="S59" s="254"/>
      <c r="T59" s="264"/>
    </row>
    <row r="60" spans="1:23" ht="14.25" customHeight="1">
      <c r="A60" s="11"/>
      <c r="B60" s="256"/>
      <c r="C60" s="257"/>
      <c r="D60" s="258"/>
      <c r="E60" s="265" t="s">
        <v>28</v>
      </c>
      <c r="F60" s="266"/>
      <c r="G60" s="266"/>
      <c r="H60" s="267"/>
      <c r="I60" s="109"/>
      <c r="J60" s="238"/>
      <c r="K60" s="230"/>
      <c r="L60" s="109"/>
      <c r="M60" s="238"/>
      <c r="N60" s="110"/>
      <c r="O60" s="109"/>
      <c r="P60" s="238"/>
      <c r="Q60" s="110"/>
      <c r="R60" s="109"/>
      <c r="S60" s="238"/>
      <c r="T60" s="110"/>
    </row>
    <row r="61" spans="1:23" ht="14.25" customHeight="1" thickBot="1">
      <c r="A61" s="11"/>
      <c r="B61" s="268"/>
      <c r="C61" s="269"/>
      <c r="D61" s="270"/>
      <c r="E61" s="271" t="s">
        <v>28</v>
      </c>
      <c r="F61" s="272"/>
      <c r="G61" s="272"/>
      <c r="H61" s="273"/>
      <c r="I61" s="119"/>
      <c r="J61" s="240"/>
      <c r="K61" s="240"/>
      <c r="L61" s="119"/>
      <c r="M61" s="240"/>
      <c r="N61" s="120"/>
      <c r="O61" s="119"/>
      <c r="P61" s="240"/>
      <c r="Q61" s="120"/>
      <c r="R61" s="119"/>
      <c r="S61" s="240"/>
      <c r="T61" s="120"/>
      <c r="W61" s="274"/>
    </row>
    <row r="62" spans="1:23" ht="14.25" customHeight="1">
      <c r="A62" s="11"/>
      <c r="B62" s="5" t="s">
        <v>57</v>
      </c>
      <c r="C62" s="6"/>
      <c r="D62" s="7"/>
      <c r="E62" s="275" t="s">
        <v>58</v>
      </c>
      <c r="F62" s="276"/>
      <c r="G62" s="276"/>
      <c r="H62" s="277"/>
      <c r="I62" s="278">
        <f>ROUND((V8^2+W8^2)*[1]АРЭС!$F$10/[1]АРЭС!$C$10^2,4)</f>
        <v>1.1999999999999999E-3</v>
      </c>
      <c r="J62" s="279" t="s">
        <v>59</v>
      </c>
      <c r="K62" s="280">
        <f>ROUND((V8^2+W8^2)*[1]АРЭС!$I$10/([1]АРЭС!$C$10*100),4)</f>
        <v>3.4099999999999998E-2</v>
      </c>
      <c r="L62" s="278">
        <f>ROUND((X8^2+Y8^2)*[1]АРЭС!$F$10/[1]АРЭС!$C$10^2,4)</f>
        <v>1.1000000000000001E-3</v>
      </c>
      <c r="M62" s="279" t="s">
        <v>59</v>
      </c>
      <c r="N62" s="280">
        <f>ROUND((X8^2+Y8^2)*[1]АРЭС!$I$10/([1]АРЭС!$C$10*100),4)</f>
        <v>3.1699999999999999E-2</v>
      </c>
      <c r="O62" s="278">
        <f>ROUND((Z8^2+AA8^2)*[1]АРЭС!$F$10/[1]АРЭС!$C$10^2,4)</f>
        <v>1E-3</v>
      </c>
      <c r="P62" s="279" t="s">
        <v>59</v>
      </c>
      <c r="Q62" s="280">
        <f>ROUND((Z8^2+AA8^2)*[1]АРЭС!$I$10/([1]АРЭС!$C$10*100),4)</f>
        <v>2.8899999999999999E-2</v>
      </c>
      <c r="R62" s="278">
        <f>ROUND((AB8^2+AC8^2)*[1]АРЭС!$F$10/[1]АРЭС!$C$10^2,4)</f>
        <v>8.9999999999999998E-4</v>
      </c>
      <c r="S62" s="279" t="s">
        <v>59</v>
      </c>
      <c r="T62" s="280">
        <f>ROUND((AB8^2+AC8^2)*[1]АРЭС!$I$10/([1]АРЭС!$C$10*100),4)</f>
        <v>2.5899999999999999E-2</v>
      </c>
    </row>
    <row r="63" spans="1:23" ht="14.25" customHeight="1">
      <c r="A63" s="11"/>
      <c r="B63" s="12"/>
      <c r="C63" s="13"/>
      <c r="D63" s="14"/>
      <c r="E63" s="281" t="s">
        <v>58</v>
      </c>
      <c r="F63" s="282"/>
      <c r="G63" s="282"/>
      <c r="H63" s="283"/>
      <c r="I63" s="284">
        <f>ROUND((V12^2+W12^2)*[1]АРЭС!$F$11/[1]АРЭС!$C$11^2,4)</f>
        <v>1.8E-3</v>
      </c>
      <c r="J63" s="285" t="s">
        <v>59</v>
      </c>
      <c r="K63" s="286">
        <f>ROUND((V12^2+W12^2)*[1]АРЭС!$I$11/([1]АРЭС!$C$11*100),4)</f>
        <v>5.5199999999999999E-2</v>
      </c>
      <c r="L63" s="284">
        <f>ROUND((X12^2+Y12^2)*[1]АРЭС!$F$11/[1]АРЭС!$C$11^2,4)</f>
        <v>1.9E-3</v>
      </c>
      <c r="M63" s="285" t="s">
        <v>59</v>
      </c>
      <c r="N63" s="286">
        <f>ROUND((X12^2+Y12^2)*[1]АРЭС!$I$11/([1]АРЭС!$C$11*100),4)</f>
        <v>5.8099999999999999E-2</v>
      </c>
      <c r="O63" s="284">
        <f>ROUND((Z12^2+AA12^2)*[1]АРЭС!$F$11/[1]АРЭС!$C$11^2,4)</f>
        <v>1.9E-3</v>
      </c>
      <c r="P63" s="285" t="s">
        <v>59</v>
      </c>
      <c r="Q63" s="286">
        <f>ROUND((Z12^2+AA12^2)*[1]АРЭС!$I$11/([1]АРЭС!$C$11*100),4)</f>
        <v>6.0400000000000002E-2</v>
      </c>
      <c r="R63" s="284">
        <f>ROUND((AB12^2+AC12^2)*[1]АРЭС!$F$11/[1]АРЭС!$C$11^2,4)</f>
        <v>1.8E-3</v>
      </c>
      <c r="S63" s="285" t="s">
        <v>59</v>
      </c>
      <c r="T63" s="286">
        <f>ROUND((AB12^2+AC12^2)*[1]АРЭС!$I$11/([1]АРЭС!$C$11*100),4)</f>
        <v>5.6800000000000003E-2</v>
      </c>
    </row>
    <row r="64" spans="1:23" ht="14.25" customHeight="1">
      <c r="A64" s="11"/>
      <c r="B64" s="12"/>
      <c r="C64" s="13"/>
      <c r="D64" s="14"/>
      <c r="E64" s="281" t="s">
        <v>58</v>
      </c>
      <c r="F64" s="282"/>
      <c r="G64" s="282"/>
      <c r="H64" s="283"/>
      <c r="I64" s="150"/>
      <c r="J64" s="287" t="s">
        <v>59</v>
      </c>
      <c r="K64" s="112"/>
      <c r="L64" s="150"/>
      <c r="M64" s="287" t="s">
        <v>59</v>
      </c>
      <c r="N64" s="112"/>
      <c r="O64" s="150"/>
      <c r="P64" s="287" t="s">
        <v>59</v>
      </c>
      <c r="Q64" s="112"/>
      <c r="R64" s="150"/>
      <c r="S64" s="287" t="s">
        <v>59</v>
      </c>
      <c r="T64" s="112"/>
    </row>
    <row r="65" spans="1:20" ht="14.25" customHeight="1" thickBot="1">
      <c r="A65" s="11"/>
      <c r="B65" s="12"/>
      <c r="C65" s="13"/>
      <c r="D65" s="14"/>
      <c r="E65" s="288" t="s">
        <v>58</v>
      </c>
      <c r="F65" s="289"/>
      <c r="G65" s="289"/>
      <c r="H65" s="290"/>
      <c r="I65" s="160"/>
      <c r="J65" s="291" t="s">
        <v>59</v>
      </c>
      <c r="K65" s="99"/>
      <c r="L65" s="160"/>
      <c r="M65" s="291" t="s">
        <v>59</v>
      </c>
      <c r="N65" s="99"/>
      <c r="O65" s="160"/>
      <c r="P65" s="291" t="s">
        <v>59</v>
      </c>
      <c r="Q65" s="99"/>
      <c r="R65" s="160"/>
      <c r="S65" s="291" t="s">
        <v>59</v>
      </c>
      <c r="T65" s="99"/>
    </row>
    <row r="66" spans="1:20" ht="14.25" customHeight="1">
      <c r="A66" s="211"/>
      <c r="B66" s="292"/>
      <c r="C66" s="293"/>
      <c r="D66" s="294"/>
      <c r="E66" s="295"/>
      <c r="F66" s="296" t="s">
        <v>60</v>
      </c>
      <c r="G66" s="296"/>
      <c r="H66" s="297"/>
      <c r="I66" s="298">
        <f>I62+V8+V7+H6</f>
        <v>2.0461999999999998</v>
      </c>
      <c r="J66" s="299" t="s">
        <v>59</v>
      </c>
      <c r="K66" s="300">
        <f>K62+W8+W7+H7</f>
        <v>1.0563</v>
      </c>
      <c r="L66" s="298">
        <f>L62+X8+X7+H6</f>
        <v>1.9881</v>
      </c>
      <c r="M66" s="299" t="s">
        <v>59</v>
      </c>
      <c r="N66" s="301">
        <f>N62+Y8+Y7+H7</f>
        <v>0.9948999999999999</v>
      </c>
      <c r="O66" s="302">
        <f>O62+Z8+Z7+H6</f>
        <v>1.8859999999999999</v>
      </c>
      <c r="P66" s="299" t="s">
        <v>59</v>
      </c>
      <c r="Q66" s="300">
        <f>Q62+AA8+AA7+H7</f>
        <v>0.97909999999999997</v>
      </c>
      <c r="R66" s="298">
        <f>R62+AB8+AB7+H6</f>
        <v>1.7508999999999999</v>
      </c>
      <c r="S66" s="299" t="s">
        <v>59</v>
      </c>
      <c r="T66" s="301">
        <f>T62+AC8+AC7+H7</f>
        <v>1.0101</v>
      </c>
    </row>
    <row r="67" spans="1:20" ht="14.25" customHeight="1">
      <c r="A67" s="211"/>
      <c r="B67" s="303"/>
      <c r="C67" s="304"/>
      <c r="D67" s="305"/>
      <c r="E67" s="306"/>
      <c r="F67" s="307" t="s">
        <v>61</v>
      </c>
      <c r="G67" s="307"/>
      <c r="H67" s="308"/>
      <c r="I67" s="309">
        <f>I63+V12+V11+H10</f>
        <v>2.7627999999999999</v>
      </c>
      <c r="J67" s="287" t="s">
        <v>59</v>
      </c>
      <c r="K67" s="309">
        <f>K63+W12+W11+H11</f>
        <v>1.0802</v>
      </c>
      <c r="L67" s="310">
        <f>L63+X12+X11+H10</f>
        <v>2.8129</v>
      </c>
      <c r="M67" s="287" t="s">
        <v>59</v>
      </c>
      <c r="N67" s="311">
        <f>N63+Y12+Y11+H11</f>
        <v>1.1640999999999999</v>
      </c>
      <c r="O67" s="309">
        <f>O63+Z12+Z11+H10</f>
        <v>2.8938999999999999</v>
      </c>
      <c r="P67" s="287" t="s">
        <v>59</v>
      </c>
      <c r="Q67" s="309">
        <f>Q63+AA12+AA11+H11</f>
        <v>1.1153999999999997</v>
      </c>
      <c r="R67" s="310">
        <f>R63+AB12+AB11+H10</f>
        <v>2.7677999999999998</v>
      </c>
      <c r="S67" s="287" t="s">
        <v>59</v>
      </c>
      <c r="T67" s="311">
        <f>T63+AC12+AC11+H11</f>
        <v>1.1898</v>
      </c>
    </row>
    <row r="68" spans="1:20" ht="14.25" customHeight="1">
      <c r="A68" s="211"/>
      <c r="B68" s="303"/>
      <c r="C68" s="304"/>
      <c r="D68" s="305"/>
      <c r="E68" s="306"/>
      <c r="F68" s="369" t="s">
        <v>62</v>
      </c>
      <c r="G68" s="369"/>
      <c r="H68" s="308"/>
      <c r="I68" s="151"/>
      <c r="J68" s="287" t="s">
        <v>59</v>
      </c>
      <c r="K68" s="151"/>
      <c r="L68" s="150"/>
      <c r="M68" s="287" t="s">
        <v>59</v>
      </c>
      <c r="N68" s="112"/>
      <c r="O68" s="151"/>
      <c r="P68" s="287" t="s">
        <v>59</v>
      </c>
      <c r="Q68" s="151"/>
      <c r="R68" s="150"/>
      <c r="S68" s="287" t="s">
        <v>59</v>
      </c>
      <c r="T68" s="112"/>
    </row>
    <row r="69" spans="1:20" ht="14.25" customHeight="1" thickBot="1">
      <c r="A69" s="211"/>
      <c r="B69" s="313"/>
      <c r="C69" s="314"/>
      <c r="D69" s="315"/>
      <c r="E69" s="316"/>
      <c r="F69" s="317" t="s">
        <v>63</v>
      </c>
      <c r="G69" s="317"/>
      <c r="H69" s="318"/>
      <c r="I69" s="314"/>
      <c r="J69" s="319" t="s">
        <v>59</v>
      </c>
      <c r="K69" s="314"/>
      <c r="L69" s="313"/>
      <c r="M69" s="319" t="s">
        <v>59</v>
      </c>
      <c r="N69" s="315"/>
      <c r="O69" s="314"/>
      <c r="P69" s="319" t="s">
        <v>59</v>
      </c>
      <c r="Q69" s="314"/>
      <c r="R69" s="313"/>
      <c r="S69" s="319" t="s">
        <v>59</v>
      </c>
      <c r="T69" s="315"/>
    </row>
    <row r="70" spans="1:20" ht="14.25" customHeight="1" thickBot="1">
      <c r="A70" s="11"/>
      <c r="B70" s="20"/>
      <c r="C70" s="21"/>
      <c r="D70" s="22"/>
      <c r="E70" s="320" t="s">
        <v>64</v>
      </c>
      <c r="F70" s="321"/>
      <c r="G70" s="321"/>
      <c r="H70" s="322"/>
      <c r="I70" s="323">
        <f>I66+I67</f>
        <v>4.8089999999999993</v>
      </c>
      <c r="J70" s="324" t="s">
        <v>59</v>
      </c>
      <c r="K70" s="325">
        <f>K66+K67</f>
        <v>2.1364999999999998</v>
      </c>
      <c r="L70" s="323">
        <f>L66+L67</f>
        <v>4.8010000000000002</v>
      </c>
      <c r="M70" s="324" t="s">
        <v>59</v>
      </c>
      <c r="N70" s="325">
        <f>N66+N67</f>
        <v>2.1589999999999998</v>
      </c>
      <c r="O70" s="323">
        <f>O66+O67</f>
        <v>4.7798999999999996</v>
      </c>
      <c r="P70" s="324" t="s">
        <v>59</v>
      </c>
      <c r="Q70" s="325">
        <f>Q66+Q67</f>
        <v>2.0944999999999996</v>
      </c>
      <c r="R70" s="323">
        <f>R66+R67</f>
        <v>4.5186999999999999</v>
      </c>
      <c r="S70" s="324" t="s">
        <v>59</v>
      </c>
      <c r="T70" s="325">
        <f>T66+T67</f>
        <v>2.1999</v>
      </c>
    </row>
    <row r="71" spans="1:20" ht="14.25" customHeight="1" thickBot="1">
      <c r="A71" s="11"/>
      <c r="B71" s="126" t="s">
        <v>65</v>
      </c>
      <c r="C71" s="425"/>
      <c r="D71" s="426"/>
      <c r="E71" s="326" t="s">
        <v>66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</row>
    <row r="72" spans="1:20" ht="14.25" customHeight="1" thickBot="1">
      <c r="A72" s="157"/>
      <c r="B72" s="329" t="s">
        <v>67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1"/>
    </row>
    <row r="74" spans="1:20" s="427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ИЗУМРУД </vt:lpstr>
      <vt:lpstr>ИЗУМРУД  (2)</vt:lpstr>
      <vt:lpstr>ИЗУМРУД  (3)</vt:lpstr>
      <vt:lpstr>ИЗУМРУД  (4)</vt:lpstr>
      <vt:lpstr>ИЗУМРУД  (5)</vt:lpstr>
      <vt:lpstr>ИЗУМРУД  (6)</vt:lpstr>
      <vt:lpstr>СОЛНЕЧНАЯ </vt:lpstr>
      <vt:lpstr>СОЛНЕЧНАЯ1</vt:lpstr>
      <vt:lpstr>СОЛНЕЧНАЯ2 </vt:lpstr>
      <vt:lpstr>СОЛНЕЧНАЯ3</vt:lpstr>
      <vt:lpstr>СОЛНЕЧНАЯ4</vt:lpstr>
      <vt:lpstr>СОЛНЕЧНАЯ5</vt:lpstr>
      <vt:lpstr>РОЗОВАЯ1</vt:lpstr>
      <vt:lpstr>РОЗОВАЯ1 (2)</vt:lpstr>
      <vt:lpstr>РОЗОВАЯ1 (3)</vt:lpstr>
      <vt:lpstr>РОЗОВАЯ1 (4)</vt:lpstr>
      <vt:lpstr>РОЗОВАЯ1 (5)</vt:lpstr>
      <vt:lpstr>РОЗОВАЯ1 (6)</vt:lpstr>
      <vt:lpstr>Вед.АЧР</vt:lpstr>
      <vt:lpstr>Вед.АЧР (2)</vt:lpstr>
      <vt:lpstr>Вед.АЧР (3)</vt:lpstr>
      <vt:lpstr>Вед.АЧР(4)</vt:lpstr>
      <vt:lpstr>Вед.АЧР (5)</vt:lpstr>
      <vt:lpstr>Вед.АЧР(6)</vt:lpstr>
      <vt:lpstr>Вед.АЧР!Область_печати</vt:lpstr>
      <vt:lpstr>'Вед.АЧР (2)'!Область_печати</vt:lpstr>
      <vt:lpstr>'Вед.АЧР (3)'!Область_печати</vt:lpstr>
      <vt:lpstr>'Вед.АЧР (5)'!Область_печати</vt:lpstr>
      <vt:lpstr>'Вед.АЧР(4)'!Область_печати</vt:lpstr>
      <vt:lpstr>'Вед.АЧР(6)'!Область_печати</vt:lpstr>
      <vt:lpstr>'ИЗУМРУД '!Область_печати</vt:lpstr>
      <vt:lpstr>'ИЗУМРУД  (2)'!Область_печати</vt:lpstr>
      <vt:lpstr>'ИЗУМРУД  (3)'!Область_печати</vt:lpstr>
      <vt:lpstr>'ИЗУМРУД  (4)'!Область_печати</vt:lpstr>
      <vt:lpstr>'ИЗУМРУД  (5)'!Область_печати</vt:lpstr>
      <vt:lpstr>'ИЗУМРУД  (6)'!Область_печати</vt:lpstr>
      <vt:lpstr>РОЗОВАЯ1!Область_печати</vt:lpstr>
      <vt:lpstr>'РОЗОВАЯ1 (2)'!Область_печати</vt:lpstr>
      <vt:lpstr>'РОЗОВАЯ1 (3)'!Область_печати</vt:lpstr>
      <vt:lpstr>'РОЗОВАЯ1 (4)'!Область_печати</vt:lpstr>
      <vt:lpstr>'РОЗОВАЯ1 (5)'!Область_печати</vt:lpstr>
      <vt:lpstr>'РОЗОВАЯ1 (6)'!Область_печати</vt:lpstr>
      <vt:lpstr>'СОЛНЕЧНАЯ '!Область_печати</vt:lpstr>
      <vt:lpstr>СОЛНЕЧНАЯ1!Область_печати</vt:lpstr>
      <vt:lpstr>'СОЛНЕЧНАЯ2 '!Область_печати</vt:lpstr>
      <vt:lpstr>СОЛНЕЧНАЯ3!Область_печати</vt:lpstr>
      <vt:lpstr>СОЛНЕЧНАЯ4!Область_печати</vt:lpstr>
      <vt:lpstr>СОЛНЕЧНАЯ5!Область_печати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sekisova</dc:creator>
  <cp:lastModifiedBy>sekisova</cp:lastModifiedBy>
  <dcterms:created xsi:type="dcterms:W3CDTF">2021-01-11T09:38:06Z</dcterms:created>
  <dcterms:modified xsi:type="dcterms:W3CDTF">2021-01-11T10:07:59Z</dcterms:modified>
</cp:coreProperties>
</file>