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 firstSheet="19" activeTab="26"/>
  </bookViews>
  <sheets>
    <sheet name="ИЗУМРУД " sheetId="1" r:id="rId1"/>
    <sheet name="ИЗУМРУД  (2)" sheetId="2" r:id="rId2"/>
    <sheet name="ИЗУМРУД  (3)" sheetId="3" r:id="rId3"/>
    <sheet name="ИЗУМРУД  (4)" sheetId="4" r:id="rId4"/>
    <sheet name="ИЗУМРУД  (5)" sheetId="5" r:id="rId5"/>
    <sheet name="ИЗУМРУД  (6)" sheetId="6" r:id="rId6"/>
    <sheet name="СОЛНЕЧНАЯ " sheetId="7" r:id="rId7"/>
    <sheet name="СОЛНЕЧНАЯ1" sheetId="8" r:id="rId8"/>
    <sheet name="СОЛНЕЧНАЯ2 " sheetId="9" r:id="rId9"/>
    <sheet name="СОЛНЕЧНАЯ3" sheetId="10" r:id="rId10"/>
    <sheet name="СОЛНЕЧНАЯ4" sheetId="11" r:id="rId11"/>
    <sheet name="СОЛНЕЧНАЯ5" sheetId="12" r:id="rId12"/>
    <sheet name="РОЗОВАЯ1" sheetId="13" r:id="rId13"/>
    <sheet name="РОЗОВАЯ1 (2)" sheetId="14" r:id="rId14"/>
    <sheet name="РОЗОВАЯ1 (3)" sheetId="15" r:id="rId15"/>
    <sheet name="РОЗОВАЯ1 (4)" sheetId="16" r:id="rId16"/>
    <sheet name="РОЗОВАЯ1 (5)" sheetId="17" r:id="rId17"/>
    <sheet name="РОЗОВАЯ1 (6)" sheetId="18" r:id="rId18"/>
    <sheet name="Вед.АЧР" sheetId="19" r:id="rId19"/>
    <sheet name="Вед.АЧР (2)" sheetId="20" r:id="rId20"/>
    <sheet name="Вед.АЧР (3)" sheetId="21" r:id="rId21"/>
    <sheet name="Вед.АЧР(4)" sheetId="22" r:id="rId22"/>
    <sheet name="Вед.АЧР (5)" sheetId="23" r:id="rId23"/>
    <sheet name="Вед.АЧР(6)" sheetId="24" r:id="rId24"/>
    <sheet name="сводная" sheetId="25" r:id="rId25"/>
    <sheet name="ЭПК" sheetId="26" r:id="rId26"/>
    <sheet name="ЭПК1" sheetId="27" r:id="rId27"/>
  </sheets>
  <externalReferences>
    <externalReference r:id="rId28"/>
    <externalReference r:id="rId29"/>
    <externalReference r:id="rId30"/>
    <externalReference r:id="rId31"/>
  </externalReferences>
  <definedNames>
    <definedName name="cellsCmpKoef" localSheetId="19">[2]Control!#REF!</definedName>
    <definedName name="cellsCmpKoef" localSheetId="20">[2]Control!#REF!</definedName>
    <definedName name="cellsCmpKoef" localSheetId="22">[2]Control!#REF!</definedName>
    <definedName name="cellsCmpKoef" localSheetId="21">[2]Control!#REF!</definedName>
    <definedName name="cellsCmpKoef" localSheetId="23">[2]Control!#REF!</definedName>
    <definedName name="cellsCmpKoef" localSheetId="1">[2]Control!#REF!</definedName>
    <definedName name="cellsCmpKoef" localSheetId="2">[2]Control!#REF!</definedName>
    <definedName name="cellsCmpKoef" localSheetId="3">[2]Control!#REF!</definedName>
    <definedName name="cellsCmpKoef" localSheetId="4">[2]Control!#REF!</definedName>
    <definedName name="cellsCmpKoef" localSheetId="5">[2]Control!#REF!</definedName>
    <definedName name="cellsCmpKoef" localSheetId="13">[2]Control!#REF!</definedName>
    <definedName name="cellsCmpKoef" localSheetId="14">[2]Control!#REF!</definedName>
    <definedName name="cellsCmpKoef" localSheetId="15">[2]Control!#REF!</definedName>
    <definedName name="cellsCmpKoef" localSheetId="16">[2]Control!#REF!</definedName>
    <definedName name="cellsCmpKoef" localSheetId="17">[2]Control!#REF!</definedName>
    <definedName name="cellsCmpKoef" localSheetId="7">[2]Control!#REF!</definedName>
    <definedName name="cellsCmpKoef" localSheetId="8">[2]Control!#REF!</definedName>
    <definedName name="cellsCmpKoef" localSheetId="9">[2]Control!#REF!</definedName>
    <definedName name="cellsCmpKoef" localSheetId="10">[2]Control!#REF!</definedName>
    <definedName name="cellsCmpKoef" localSheetId="11">[2]Control!#REF!</definedName>
    <definedName name="cellsCmpKoef">[2]Control!#REF!</definedName>
    <definedName name="cellsComplex" localSheetId="19">[2]Control!#REF!</definedName>
    <definedName name="cellsComplex" localSheetId="20">[2]Control!#REF!</definedName>
    <definedName name="cellsComplex" localSheetId="22">[2]Control!#REF!</definedName>
    <definedName name="cellsComplex" localSheetId="21">[2]Control!#REF!</definedName>
    <definedName name="cellsComplex" localSheetId="23">[2]Control!#REF!</definedName>
    <definedName name="cellsComplex" localSheetId="1">[2]Control!#REF!</definedName>
    <definedName name="cellsComplex" localSheetId="2">[2]Control!#REF!</definedName>
    <definedName name="cellsComplex" localSheetId="3">[2]Control!#REF!</definedName>
    <definedName name="cellsComplex" localSheetId="4">[2]Control!#REF!</definedName>
    <definedName name="cellsComplex" localSheetId="5">[2]Control!#REF!</definedName>
    <definedName name="cellsComplex" localSheetId="13">[2]Control!#REF!</definedName>
    <definedName name="cellsComplex" localSheetId="14">[2]Control!#REF!</definedName>
    <definedName name="cellsComplex" localSheetId="15">[2]Control!#REF!</definedName>
    <definedName name="cellsComplex" localSheetId="16">[2]Control!#REF!</definedName>
    <definedName name="cellsComplex" localSheetId="17">[2]Control!#REF!</definedName>
    <definedName name="cellsComplex" localSheetId="7">[2]Control!#REF!</definedName>
    <definedName name="cellsComplex" localSheetId="8">[2]Control!#REF!</definedName>
    <definedName name="cellsComplex" localSheetId="9">[2]Control!#REF!</definedName>
    <definedName name="cellsComplex" localSheetId="10">[2]Control!#REF!</definedName>
    <definedName name="cellsComplex" localSheetId="11">[2]Control!#REF!</definedName>
    <definedName name="cellsComplex">[2]Control!#REF!</definedName>
    <definedName name="cellsDiference" localSheetId="19">[2]Control!#REF!</definedName>
    <definedName name="cellsDiference" localSheetId="20">[2]Control!#REF!</definedName>
    <definedName name="cellsDiference" localSheetId="22">[2]Control!#REF!</definedName>
    <definedName name="cellsDiference" localSheetId="21">[2]Control!#REF!</definedName>
    <definedName name="cellsDiference" localSheetId="23">[2]Control!#REF!</definedName>
    <definedName name="cellsDiference" localSheetId="1">[2]Control!#REF!</definedName>
    <definedName name="cellsDiference" localSheetId="2">[2]Control!#REF!</definedName>
    <definedName name="cellsDiference" localSheetId="3">[2]Control!#REF!</definedName>
    <definedName name="cellsDiference" localSheetId="4">[2]Control!#REF!</definedName>
    <definedName name="cellsDiference" localSheetId="5">[2]Control!#REF!</definedName>
    <definedName name="cellsDiference" localSheetId="13">[2]Control!#REF!</definedName>
    <definedName name="cellsDiference" localSheetId="14">[2]Control!#REF!</definedName>
    <definedName name="cellsDiference" localSheetId="15">[2]Control!#REF!</definedName>
    <definedName name="cellsDiference" localSheetId="16">[2]Control!#REF!</definedName>
    <definedName name="cellsDiference" localSheetId="17">[2]Control!#REF!</definedName>
    <definedName name="cellsDiference" localSheetId="7">[2]Control!#REF!</definedName>
    <definedName name="cellsDiference" localSheetId="8">[2]Control!#REF!</definedName>
    <definedName name="cellsDiference" localSheetId="9">[2]Control!#REF!</definedName>
    <definedName name="cellsDiference" localSheetId="10">[2]Control!#REF!</definedName>
    <definedName name="cellsDiference" localSheetId="11">[2]Control!#REF!</definedName>
    <definedName name="cellsDiference">[2]Control!#REF!</definedName>
    <definedName name="cellsDopRasxod" localSheetId="19">[2]Control!#REF!</definedName>
    <definedName name="cellsDopRasxod" localSheetId="20">[2]Control!#REF!</definedName>
    <definedName name="cellsDopRasxod" localSheetId="22">[2]Control!#REF!</definedName>
    <definedName name="cellsDopRasxod" localSheetId="21">[2]Control!#REF!</definedName>
    <definedName name="cellsDopRasxod" localSheetId="23">[2]Control!#REF!</definedName>
    <definedName name="cellsDopRasxod" localSheetId="1">[2]Control!#REF!</definedName>
    <definedName name="cellsDopRasxod" localSheetId="2">[2]Control!#REF!</definedName>
    <definedName name="cellsDopRasxod" localSheetId="3">[2]Control!#REF!</definedName>
    <definedName name="cellsDopRasxod" localSheetId="4">[2]Control!#REF!</definedName>
    <definedName name="cellsDopRasxod" localSheetId="5">[2]Control!#REF!</definedName>
    <definedName name="cellsDopRasxod" localSheetId="13">[2]Control!#REF!</definedName>
    <definedName name="cellsDopRasxod" localSheetId="14">[2]Control!#REF!</definedName>
    <definedName name="cellsDopRasxod" localSheetId="15">[2]Control!#REF!</definedName>
    <definedName name="cellsDopRasxod" localSheetId="16">[2]Control!#REF!</definedName>
    <definedName name="cellsDopRasxod" localSheetId="17">[2]Control!#REF!</definedName>
    <definedName name="cellsDopRasxod" localSheetId="7">[2]Control!#REF!</definedName>
    <definedName name="cellsDopRasxod" localSheetId="8">[2]Control!#REF!</definedName>
    <definedName name="cellsDopRasxod" localSheetId="9">[2]Control!#REF!</definedName>
    <definedName name="cellsDopRasxod" localSheetId="10">[2]Control!#REF!</definedName>
    <definedName name="cellsDopRasxod" localSheetId="11">[2]Control!#REF!</definedName>
    <definedName name="cellsDopRasxod">[2]Control!#REF!</definedName>
    <definedName name="cellsEnerg" localSheetId="19">[2]Control!#REF!</definedName>
    <definedName name="cellsEnerg" localSheetId="20">[2]Control!#REF!</definedName>
    <definedName name="cellsEnerg" localSheetId="22">[2]Control!#REF!</definedName>
    <definedName name="cellsEnerg" localSheetId="21">[2]Control!#REF!</definedName>
    <definedName name="cellsEnerg" localSheetId="23">[2]Control!#REF!</definedName>
    <definedName name="cellsEnerg" localSheetId="1">[2]Control!#REF!</definedName>
    <definedName name="cellsEnerg" localSheetId="2">[2]Control!#REF!</definedName>
    <definedName name="cellsEnerg" localSheetId="3">[2]Control!#REF!</definedName>
    <definedName name="cellsEnerg" localSheetId="4">[2]Control!#REF!</definedName>
    <definedName name="cellsEnerg" localSheetId="5">[2]Control!#REF!</definedName>
    <definedName name="cellsEnerg" localSheetId="13">[2]Control!#REF!</definedName>
    <definedName name="cellsEnerg" localSheetId="14">[2]Control!#REF!</definedName>
    <definedName name="cellsEnerg" localSheetId="15">[2]Control!#REF!</definedName>
    <definedName name="cellsEnerg" localSheetId="16">[2]Control!#REF!</definedName>
    <definedName name="cellsEnerg" localSheetId="17">[2]Control!#REF!</definedName>
    <definedName name="cellsEnerg" localSheetId="7">[2]Control!#REF!</definedName>
    <definedName name="cellsEnerg" localSheetId="8">[2]Control!#REF!</definedName>
    <definedName name="cellsEnerg" localSheetId="9">[2]Control!#REF!</definedName>
    <definedName name="cellsEnerg" localSheetId="10">[2]Control!#REF!</definedName>
    <definedName name="cellsEnerg" localSheetId="11">[2]Control!#REF!</definedName>
    <definedName name="cellsEnerg">[2]Control!#REF!</definedName>
    <definedName name="cellsIndicat1" localSheetId="19">[2]Control!#REF!</definedName>
    <definedName name="cellsIndicat1" localSheetId="20">[2]Control!#REF!</definedName>
    <definedName name="cellsIndicat1" localSheetId="22">[2]Control!#REF!</definedName>
    <definedName name="cellsIndicat1" localSheetId="21">[2]Control!#REF!</definedName>
    <definedName name="cellsIndicat1" localSheetId="23">[2]Control!#REF!</definedName>
    <definedName name="cellsIndicat1" localSheetId="1">[2]Control!#REF!</definedName>
    <definedName name="cellsIndicat1" localSheetId="2">[2]Control!#REF!</definedName>
    <definedName name="cellsIndicat1" localSheetId="3">[2]Control!#REF!</definedName>
    <definedName name="cellsIndicat1" localSheetId="4">[2]Control!#REF!</definedName>
    <definedName name="cellsIndicat1" localSheetId="5">[2]Control!#REF!</definedName>
    <definedName name="cellsIndicat1" localSheetId="13">[2]Control!#REF!</definedName>
    <definedName name="cellsIndicat1" localSheetId="14">[2]Control!#REF!</definedName>
    <definedName name="cellsIndicat1" localSheetId="15">[2]Control!#REF!</definedName>
    <definedName name="cellsIndicat1" localSheetId="16">[2]Control!#REF!</definedName>
    <definedName name="cellsIndicat1" localSheetId="17">[2]Control!#REF!</definedName>
    <definedName name="cellsIndicat1" localSheetId="7">[2]Control!#REF!</definedName>
    <definedName name="cellsIndicat1" localSheetId="8">[2]Control!#REF!</definedName>
    <definedName name="cellsIndicat1" localSheetId="9">[2]Control!#REF!</definedName>
    <definedName name="cellsIndicat1" localSheetId="10">[2]Control!#REF!</definedName>
    <definedName name="cellsIndicat1" localSheetId="11">[2]Control!#REF!</definedName>
    <definedName name="cellsIndicat1">[2]Control!#REF!</definedName>
    <definedName name="cellsIndicat2" localSheetId="19">[2]Control!#REF!</definedName>
    <definedName name="cellsIndicat2" localSheetId="20">[2]Control!#REF!</definedName>
    <definedName name="cellsIndicat2" localSheetId="22">[2]Control!#REF!</definedName>
    <definedName name="cellsIndicat2" localSheetId="21">[2]Control!#REF!</definedName>
    <definedName name="cellsIndicat2" localSheetId="23">[2]Control!#REF!</definedName>
    <definedName name="cellsIndicat2" localSheetId="1">[2]Control!#REF!</definedName>
    <definedName name="cellsIndicat2" localSheetId="2">[2]Control!#REF!</definedName>
    <definedName name="cellsIndicat2" localSheetId="3">[2]Control!#REF!</definedName>
    <definedName name="cellsIndicat2" localSheetId="4">[2]Control!#REF!</definedName>
    <definedName name="cellsIndicat2" localSheetId="5">[2]Control!#REF!</definedName>
    <definedName name="cellsIndicat2" localSheetId="13">[2]Control!#REF!</definedName>
    <definedName name="cellsIndicat2" localSheetId="14">[2]Control!#REF!</definedName>
    <definedName name="cellsIndicat2" localSheetId="15">[2]Control!#REF!</definedName>
    <definedName name="cellsIndicat2" localSheetId="16">[2]Control!#REF!</definedName>
    <definedName name="cellsIndicat2" localSheetId="17">[2]Control!#REF!</definedName>
    <definedName name="cellsIndicat2" localSheetId="7">[2]Control!#REF!</definedName>
    <definedName name="cellsIndicat2" localSheetId="8">[2]Control!#REF!</definedName>
    <definedName name="cellsIndicat2" localSheetId="9">[2]Control!#REF!</definedName>
    <definedName name="cellsIndicat2" localSheetId="10">[2]Control!#REF!</definedName>
    <definedName name="cellsIndicat2" localSheetId="11">[2]Control!#REF!</definedName>
    <definedName name="cellsIndicat2">[2]Control!#REF!</definedName>
    <definedName name="cellsMonth" localSheetId="19">[2]Control!#REF!</definedName>
    <definedName name="cellsMonth" localSheetId="20">[2]Control!#REF!</definedName>
    <definedName name="cellsMonth" localSheetId="22">[2]Control!#REF!</definedName>
    <definedName name="cellsMonth" localSheetId="21">[2]Control!#REF!</definedName>
    <definedName name="cellsMonth" localSheetId="23">[2]Control!#REF!</definedName>
    <definedName name="cellsMonth" localSheetId="1">[2]Control!#REF!</definedName>
    <definedName name="cellsMonth" localSheetId="2">[2]Control!#REF!</definedName>
    <definedName name="cellsMonth" localSheetId="3">[2]Control!#REF!</definedName>
    <definedName name="cellsMonth" localSheetId="4">[2]Control!#REF!</definedName>
    <definedName name="cellsMonth" localSheetId="5">[2]Control!#REF!</definedName>
    <definedName name="cellsMonth" localSheetId="13">[2]Control!#REF!</definedName>
    <definedName name="cellsMonth" localSheetId="14">[2]Control!#REF!</definedName>
    <definedName name="cellsMonth" localSheetId="15">[2]Control!#REF!</definedName>
    <definedName name="cellsMonth" localSheetId="16">[2]Control!#REF!</definedName>
    <definedName name="cellsMonth" localSheetId="17">[2]Control!#REF!</definedName>
    <definedName name="cellsMonth" localSheetId="7">[2]Control!#REF!</definedName>
    <definedName name="cellsMonth" localSheetId="8">[2]Control!#REF!</definedName>
    <definedName name="cellsMonth" localSheetId="9">[2]Control!#REF!</definedName>
    <definedName name="cellsMonth" localSheetId="10">[2]Control!#REF!</definedName>
    <definedName name="cellsMonth" localSheetId="11">[2]Control!#REF!</definedName>
    <definedName name="cellsMonth">[2]Control!#REF!</definedName>
    <definedName name="cellsNameComplex" localSheetId="19">[2]Control!#REF!</definedName>
    <definedName name="cellsNameComplex" localSheetId="20">[2]Control!#REF!</definedName>
    <definedName name="cellsNameComplex" localSheetId="22">[2]Control!#REF!</definedName>
    <definedName name="cellsNameComplex" localSheetId="21">[2]Control!#REF!</definedName>
    <definedName name="cellsNameComplex" localSheetId="23">[2]Control!#REF!</definedName>
    <definedName name="cellsNameComplex" localSheetId="1">[2]Control!#REF!</definedName>
    <definedName name="cellsNameComplex" localSheetId="2">[2]Control!#REF!</definedName>
    <definedName name="cellsNameComplex" localSheetId="3">[2]Control!#REF!</definedName>
    <definedName name="cellsNameComplex" localSheetId="4">[2]Control!#REF!</definedName>
    <definedName name="cellsNameComplex" localSheetId="5">[2]Control!#REF!</definedName>
    <definedName name="cellsNameComplex" localSheetId="13">[2]Control!#REF!</definedName>
    <definedName name="cellsNameComplex" localSheetId="14">[2]Control!#REF!</definedName>
    <definedName name="cellsNameComplex" localSheetId="15">[2]Control!#REF!</definedName>
    <definedName name="cellsNameComplex" localSheetId="16">[2]Control!#REF!</definedName>
    <definedName name="cellsNameComplex" localSheetId="17">[2]Control!#REF!</definedName>
    <definedName name="cellsNameComplex" localSheetId="7">[2]Control!#REF!</definedName>
    <definedName name="cellsNameComplex" localSheetId="8">[2]Control!#REF!</definedName>
    <definedName name="cellsNameComplex" localSheetId="9">[2]Control!#REF!</definedName>
    <definedName name="cellsNameComplex" localSheetId="10">[2]Control!#REF!</definedName>
    <definedName name="cellsNameComplex" localSheetId="11">[2]Control!#REF!</definedName>
    <definedName name="cellsNameComplex">[2]Control!#REF!</definedName>
    <definedName name="cellsNmCount" localSheetId="19">[2]Control!#REF!</definedName>
    <definedName name="cellsNmCount" localSheetId="20">[2]Control!#REF!</definedName>
    <definedName name="cellsNmCount" localSheetId="22">[2]Control!#REF!</definedName>
    <definedName name="cellsNmCount" localSheetId="21">[2]Control!#REF!</definedName>
    <definedName name="cellsNmCount" localSheetId="23">[2]Control!#REF!</definedName>
    <definedName name="cellsNmCount" localSheetId="1">[2]Control!#REF!</definedName>
    <definedName name="cellsNmCount" localSheetId="2">[2]Control!#REF!</definedName>
    <definedName name="cellsNmCount" localSheetId="3">[2]Control!#REF!</definedName>
    <definedName name="cellsNmCount" localSheetId="4">[2]Control!#REF!</definedName>
    <definedName name="cellsNmCount" localSheetId="5">[2]Control!#REF!</definedName>
    <definedName name="cellsNmCount" localSheetId="13">[2]Control!#REF!</definedName>
    <definedName name="cellsNmCount" localSheetId="14">[2]Control!#REF!</definedName>
    <definedName name="cellsNmCount" localSheetId="15">[2]Control!#REF!</definedName>
    <definedName name="cellsNmCount" localSheetId="16">[2]Control!#REF!</definedName>
    <definedName name="cellsNmCount" localSheetId="17">[2]Control!#REF!</definedName>
    <definedName name="cellsNmCount" localSheetId="7">[2]Control!#REF!</definedName>
    <definedName name="cellsNmCount" localSheetId="8">[2]Control!#REF!</definedName>
    <definedName name="cellsNmCount" localSheetId="9">[2]Control!#REF!</definedName>
    <definedName name="cellsNmCount" localSheetId="10">[2]Control!#REF!</definedName>
    <definedName name="cellsNmCount" localSheetId="11">[2]Control!#REF!</definedName>
    <definedName name="cellsNmCount">[2]Control!#REF!</definedName>
    <definedName name="cellsScale" localSheetId="19">[2]Control!#REF!</definedName>
    <definedName name="cellsScale" localSheetId="20">[2]Control!#REF!</definedName>
    <definedName name="cellsScale" localSheetId="22">[2]Control!#REF!</definedName>
    <definedName name="cellsScale" localSheetId="21">[2]Control!#REF!</definedName>
    <definedName name="cellsScale" localSheetId="23">[2]Control!#REF!</definedName>
    <definedName name="cellsScale" localSheetId="1">[2]Control!#REF!</definedName>
    <definedName name="cellsScale" localSheetId="2">[2]Control!#REF!</definedName>
    <definedName name="cellsScale" localSheetId="3">[2]Control!#REF!</definedName>
    <definedName name="cellsScale" localSheetId="4">[2]Control!#REF!</definedName>
    <definedName name="cellsScale" localSheetId="5">[2]Control!#REF!</definedName>
    <definedName name="cellsScale" localSheetId="13">[2]Control!#REF!</definedName>
    <definedName name="cellsScale" localSheetId="14">[2]Control!#REF!</definedName>
    <definedName name="cellsScale" localSheetId="15">[2]Control!#REF!</definedName>
    <definedName name="cellsScale" localSheetId="16">[2]Control!#REF!</definedName>
    <definedName name="cellsScale" localSheetId="17">[2]Control!#REF!</definedName>
    <definedName name="cellsScale" localSheetId="7">[2]Control!#REF!</definedName>
    <definedName name="cellsScale" localSheetId="8">[2]Control!#REF!</definedName>
    <definedName name="cellsScale" localSheetId="9">[2]Control!#REF!</definedName>
    <definedName name="cellsScale" localSheetId="10">[2]Control!#REF!</definedName>
    <definedName name="cellsScale" localSheetId="11">[2]Control!#REF!</definedName>
    <definedName name="cellsScale">[2]Control!#REF!</definedName>
    <definedName name="cellsYear" localSheetId="19">[2]Control!#REF!</definedName>
    <definedName name="cellsYear" localSheetId="20">[2]Control!#REF!</definedName>
    <definedName name="cellsYear" localSheetId="22">[2]Control!#REF!</definedName>
    <definedName name="cellsYear" localSheetId="21">[2]Control!#REF!</definedName>
    <definedName name="cellsYear" localSheetId="23">[2]Control!#REF!</definedName>
    <definedName name="cellsYear" localSheetId="1">[2]Control!#REF!</definedName>
    <definedName name="cellsYear" localSheetId="2">[2]Control!#REF!</definedName>
    <definedName name="cellsYear" localSheetId="3">[2]Control!#REF!</definedName>
    <definedName name="cellsYear" localSheetId="4">[2]Control!#REF!</definedName>
    <definedName name="cellsYear" localSheetId="5">[2]Control!#REF!</definedName>
    <definedName name="cellsYear" localSheetId="13">[2]Control!#REF!</definedName>
    <definedName name="cellsYear" localSheetId="14">[2]Control!#REF!</definedName>
    <definedName name="cellsYear" localSheetId="15">[2]Control!#REF!</definedName>
    <definedName name="cellsYear" localSheetId="16">[2]Control!#REF!</definedName>
    <definedName name="cellsYear" localSheetId="17">[2]Control!#REF!</definedName>
    <definedName name="cellsYear" localSheetId="7">[2]Control!#REF!</definedName>
    <definedName name="cellsYear" localSheetId="8">[2]Control!#REF!</definedName>
    <definedName name="cellsYear" localSheetId="9">[2]Control!#REF!</definedName>
    <definedName name="cellsYear" localSheetId="10">[2]Control!#REF!</definedName>
    <definedName name="cellsYear" localSheetId="11">[2]Control!#REF!</definedName>
    <definedName name="cellsYear">[2]Control!#REF!</definedName>
    <definedName name="columnsDay" localSheetId="19">[2]Control!#REF!</definedName>
    <definedName name="columnsDay" localSheetId="20">[2]Control!#REF!</definedName>
    <definedName name="columnsDay" localSheetId="22">[2]Control!#REF!</definedName>
    <definedName name="columnsDay" localSheetId="21">[2]Control!#REF!</definedName>
    <definedName name="columnsDay" localSheetId="23">[2]Control!#REF!</definedName>
    <definedName name="columnsDay" localSheetId="1">[2]Control!#REF!</definedName>
    <definedName name="columnsDay" localSheetId="2">[2]Control!#REF!</definedName>
    <definedName name="columnsDay" localSheetId="3">[2]Control!#REF!</definedName>
    <definedName name="columnsDay" localSheetId="4">[2]Control!#REF!</definedName>
    <definedName name="columnsDay" localSheetId="5">[2]Control!#REF!</definedName>
    <definedName name="columnsDay" localSheetId="13">[2]Control!#REF!</definedName>
    <definedName name="columnsDay" localSheetId="14">[2]Control!#REF!</definedName>
    <definedName name="columnsDay" localSheetId="15">[2]Control!#REF!</definedName>
    <definedName name="columnsDay" localSheetId="16">[2]Control!#REF!</definedName>
    <definedName name="columnsDay" localSheetId="17">[2]Control!#REF!</definedName>
    <definedName name="columnsDay" localSheetId="7">[2]Control!#REF!</definedName>
    <definedName name="columnsDay" localSheetId="8">[2]Control!#REF!</definedName>
    <definedName name="columnsDay" localSheetId="9">[2]Control!#REF!</definedName>
    <definedName name="columnsDay" localSheetId="10">[2]Control!#REF!</definedName>
    <definedName name="columnsDay" localSheetId="11">[2]Control!#REF!</definedName>
    <definedName name="columnsDay">[2]Control!#REF!</definedName>
    <definedName name="columnsVDHolder" localSheetId="19">[2]Control!#REF!</definedName>
    <definedName name="columnsVDHolder" localSheetId="20">[2]Control!#REF!</definedName>
    <definedName name="columnsVDHolder" localSheetId="22">[2]Control!#REF!</definedName>
    <definedName name="columnsVDHolder" localSheetId="21">[2]Control!#REF!</definedName>
    <definedName name="columnsVDHolder" localSheetId="23">[2]Control!#REF!</definedName>
    <definedName name="columnsVDHolder" localSheetId="1">[2]Control!#REF!</definedName>
    <definedName name="columnsVDHolder" localSheetId="2">[2]Control!#REF!</definedName>
    <definedName name="columnsVDHolder" localSheetId="3">[2]Control!#REF!</definedName>
    <definedName name="columnsVDHolder" localSheetId="4">[2]Control!#REF!</definedName>
    <definedName name="columnsVDHolder" localSheetId="5">[2]Control!#REF!</definedName>
    <definedName name="columnsVDHolder" localSheetId="13">[2]Control!#REF!</definedName>
    <definedName name="columnsVDHolder" localSheetId="14">[2]Control!#REF!</definedName>
    <definedName name="columnsVDHolder" localSheetId="15">[2]Control!#REF!</definedName>
    <definedName name="columnsVDHolder" localSheetId="16">[2]Control!#REF!</definedName>
    <definedName name="columnsVDHolder" localSheetId="17">[2]Control!#REF!</definedName>
    <definedName name="columnsVDHolder" localSheetId="7">[2]Control!#REF!</definedName>
    <definedName name="columnsVDHolder" localSheetId="8">[2]Control!#REF!</definedName>
    <definedName name="columnsVDHolder" localSheetId="9">[2]Control!#REF!</definedName>
    <definedName name="columnsVDHolder" localSheetId="10">[2]Control!#REF!</definedName>
    <definedName name="columnsVDHolder" localSheetId="11">[2]Control!#REF!</definedName>
    <definedName name="columnsVDHolder">[2]Control!#REF!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19">[2]Control!#REF!</definedName>
    <definedName name="nameSheet_Spisok" localSheetId="20">[2]Control!#REF!</definedName>
    <definedName name="nameSheet_Spisok" localSheetId="22">[2]Control!#REF!</definedName>
    <definedName name="nameSheet_Spisok" localSheetId="21">[2]Control!#REF!</definedName>
    <definedName name="nameSheet_Spisok" localSheetId="23">[2]Control!#REF!</definedName>
    <definedName name="nameSheet_Spisok" localSheetId="1">[2]Control!#REF!</definedName>
    <definedName name="nameSheet_Spisok" localSheetId="2">[2]Control!#REF!</definedName>
    <definedName name="nameSheet_Spisok" localSheetId="3">[2]Control!#REF!</definedName>
    <definedName name="nameSheet_Spisok" localSheetId="4">[2]Control!#REF!</definedName>
    <definedName name="nameSheet_Spisok" localSheetId="5">[2]Control!#REF!</definedName>
    <definedName name="nameSheet_Spisok" localSheetId="13">[2]Control!#REF!</definedName>
    <definedName name="nameSheet_Spisok" localSheetId="14">[2]Control!#REF!</definedName>
    <definedName name="nameSheet_Spisok" localSheetId="15">[2]Control!#REF!</definedName>
    <definedName name="nameSheet_Spisok" localSheetId="16">[2]Control!#REF!</definedName>
    <definedName name="nameSheet_Spisok" localSheetId="17">[2]Control!#REF!</definedName>
    <definedName name="nameSheet_Spisok" localSheetId="7">[2]Control!#REF!</definedName>
    <definedName name="nameSheet_Spisok" localSheetId="8">[2]Control!#REF!</definedName>
    <definedName name="nameSheet_Spisok" localSheetId="9">[2]Control!#REF!</definedName>
    <definedName name="nameSheet_Spisok" localSheetId="10">[2]Control!#REF!</definedName>
    <definedName name="nameSheet_Spisok" localSheetId="11">[2]Control!#REF!</definedName>
    <definedName name="nameSheet_Spisok">[2]Control!#REF!</definedName>
    <definedName name="rowsDay" localSheetId="19">[2]Control!#REF!</definedName>
    <definedName name="rowsDay" localSheetId="20">[2]Control!#REF!</definedName>
    <definedName name="rowsDay" localSheetId="22">[2]Control!#REF!</definedName>
    <definedName name="rowsDay" localSheetId="21">[2]Control!#REF!</definedName>
    <definedName name="rowsDay" localSheetId="23">[2]Control!#REF!</definedName>
    <definedName name="rowsDay" localSheetId="1">[2]Control!#REF!</definedName>
    <definedName name="rowsDay" localSheetId="2">[2]Control!#REF!</definedName>
    <definedName name="rowsDay" localSheetId="3">[2]Control!#REF!</definedName>
    <definedName name="rowsDay" localSheetId="4">[2]Control!#REF!</definedName>
    <definedName name="rowsDay" localSheetId="5">[2]Control!#REF!</definedName>
    <definedName name="rowsDay" localSheetId="13">[2]Control!#REF!</definedName>
    <definedName name="rowsDay" localSheetId="14">[2]Control!#REF!</definedName>
    <definedName name="rowsDay" localSheetId="15">[2]Control!#REF!</definedName>
    <definedName name="rowsDay" localSheetId="16">[2]Control!#REF!</definedName>
    <definedName name="rowsDay" localSheetId="17">[2]Control!#REF!</definedName>
    <definedName name="rowsDay" localSheetId="7">[2]Control!#REF!</definedName>
    <definedName name="rowsDay" localSheetId="8">[2]Control!#REF!</definedName>
    <definedName name="rowsDay" localSheetId="9">[2]Control!#REF!</definedName>
    <definedName name="rowsDay" localSheetId="10">[2]Control!#REF!</definedName>
    <definedName name="rowsDay" localSheetId="11">[2]Control!#REF!</definedName>
    <definedName name="rowsDay">[2]Control!#REF!</definedName>
    <definedName name="rowSpisok_beg" localSheetId="19">[2]Control!#REF!</definedName>
    <definedName name="rowSpisok_beg" localSheetId="20">[2]Control!#REF!</definedName>
    <definedName name="rowSpisok_beg" localSheetId="22">[2]Control!#REF!</definedName>
    <definedName name="rowSpisok_beg" localSheetId="21">[2]Control!#REF!</definedName>
    <definedName name="rowSpisok_beg" localSheetId="23">[2]Control!#REF!</definedName>
    <definedName name="rowSpisok_beg" localSheetId="1">[2]Control!#REF!</definedName>
    <definedName name="rowSpisok_beg" localSheetId="2">[2]Control!#REF!</definedName>
    <definedName name="rowSpisok_beg" localSheetId="3">[2]Control!#REF!</definedName>
    <definedName name="rowSpisok_beg" localSheetId="4">[2]Control!#REF!</definedName>
    <definedName name="rowSpisok_beg" localSheetId="5">[2]Control!#REF!</definedName>
    <definedName name="rowSpisok_beg" localSheetId="13">[2]Control!#REF!</definedName>
    <definedName name="rowSpisok_beg" localSheetId="14">[2]Control!#REF!</definedName>
    <definedName name="rowSpisok_beg" localSheetId="15">[2]Control!#REF!</definedName>
    <definedName name="rowSpisok_beg" localSheetId="16">[2]Control!#REF!</definedName>
    <definedName name="rowSpisok_beg" localSheetId="17">[2]Control!#REF!</definedName>
    <definedName name="rowSpisok_beg" localSheetId="7">[2]Control!#REF!</definedName>
    <definedName name="rowSpisok_beg" localSheetId="8">[2]Control!#REF!</definedName>
    <definedName name="rowSpisok_beg" localSheetId="9">[2]Control!#REF!</definedName>
    <definedName name="rowSpisok_beg" localSheetId="10">[2]Control!#REF!</definedName>
    <definedName name="rowSpisok_beg" localSheetId="11">[2]Control!#REF!</definedName>
    <definedName name="rowSpisok_beg">[2]Control!#REF!</definedName>
    <definedName name="rowsVDHolder" localSheetId="19">[2]Control!#REF!</definedName>
    <definedName name="rowsVDHolder" localSheetId="20">[2]Control!#REF!</definedName>
    <definedName name="rowsVDHolder" localSheetId="22">[2]Control!#REF!</definedName>
    <definedName name="rowsVDHolder" localSheetId="21">[2]Control!#REF!</definedName>
    <definedName name="rowsVDHolder" localSheetId="23">[2]Control!#REF!</definedName>
    <definedName name="rowsVDHolder" localSheetId="1">[2]Control!#REF!</definedName>
    <definedName name="rowsVDHolder" localSheetId="2">[2]Control!#REF!</definedName>
    <definedName name="rowsVDHolder" localSheetId="3">[2]Control!#REF!</definedName>
    <definedName name="rowsVDHolder" localSheetId="4">[2]Control!#REF!</definedName>
    <definedName name="rowsVDHolder" localSheetId="5">[2]Control!#REF!</definedName>
    <definedName name="rowsVDHolder" localSheetId="13">[2]Control!#REF!</definedName>
    <definedName name="rowsVDHolder" localSheetId="14">[2]Control!#REF!</definedName>
    <definedName name="rowsVDHolder" localSheetId="15">[2]Control!#REF!</definedName>
    <definedName name="rowsVDHolder" localSheetId="16">[2]Control!#REF!</definedName>
    <definedName name="rowsVDHolder" localSheetId="17">[2]Control!#REF!</definedName>
    <definedName name="rowsVDHolder" localSheetId="7">[2]Control!#REF!</definedName>
    <definedName name="rowsVDHolder" localSheetId="8">[2]Control!#REF!</definedName>
    <definedName name="rowsVDHolder" localSheetId="9">[2]Control!#REF!</definedName>
    <definedName name="rowsVDHolder" localSheetId="10">[2]Control!#REF!</definedName>
    <definedName name="rowsVDHolder" localSheetId="11">[2]Control!#REF!</definedName>
    <definedName name="rowsVDHolder">[2]Control!#REF!</definedName>
    <definedName name="wrn.мартюш." localSheetId="18" hidden="1">{#N/A,#N/A,FALSE,"Мартюш";#N/A,#N/A,FALSE,"ЖБК"}</definedName>
    <definedName name="wrn.мартюш." localSheetId="19" hidden="1">{#N/A,#N/A,FALSE,"Мартюш";#N/A,#N/A,FALSE,"ЖБК"}</definedName>
    <definedName name="wrn.мартюш." localSheetId="20" hidden="1">{#N/A,#N/A,FALSE,"Мартюш";#N/A,#N/A,FALSE,"ЖБК"}</definedName>
    <definedName name="wrn.мартюш." localSheetId="22" hidden="1">{#N/A,#N/A,FALSE,"Мартюш";#N/A,#N/A,FALSE,"ЖБК"}</definedName>
    <definedName name="wrn.мартюш." localSheetId="21" hidden="1">{#N/A,#N/A,FALSE,"Мартюш";#N/A,#N/A,FALSE,"ЖБК"}</definedName>
    <definedName name="wrn.мартюш." localSheetId="23" hidden="1">{#N/A,#N/A,FALSE,"Мартюш";#N/A,#N/A,FALSE,"ЖБК"}</definedName>
    <definedName name="wrn.мартюш." localSheetId="1" hidden="1">{#N/A,#N/A,FALSE,"Мартюш";#N/A,#N/A,FALSE,"ЖБК"}</definedName>
    <definedName name="wrn.мартюш." localSheetId="2" hidden="1">{#N/A,#N/A,FALSE,"Мартюш";#N/A,#N/A,FALSE,"ЖБК"}</definedName>
    <definedName name="wrn.мартюш." localSheetId="3" hidden="1">{#N/A,#N/A,FALSE,"Мартюш";#N/A,#N/A,FALSE,"ЖБК"}</definedName>
    <definedName name="wrn.мартюш." localSheetId="4" hidden="1">{#N/A,#N/A,FALSE,"Мартюш";#N/A,#N/A,FALSE,"ЖБК"}</definedName>
    <definedName name="wrn.мартюш." localSheetId="5" hidden="1">{#N/A,#N/A,FALSE,"Мартюш";#N/A,#N/A,FALSE,"ЖБК"}</definedName>
    <definedName name="wrn.мартюш." localSheetId="12" hidden="1">{#N/A,#N/A,FALSE,"Мартюш";#N/A,#N/A,FALSE,"ЖБК"}</definedName>
    <definedName name="wrn.мартюш." localSheetId="13" hidden="1">{#N/A,#N/A,FALSE,"Мартюш";#N/A,#N/A,FALSE,"ЖБК"}</definedName>
    <definedName name="wrn.мартюш." localSheetId="14" hidden="1">{#N/A,#N/A,FALSE,"Мартюш";#N/A,#N/A,FALSE,"ЖБК"}</definedName>
    <definedName name="wrn.мартюш." localSheetId="15" hidden="1">{#N/A,#N/A,FALSE,"Мартюш";#N/A,#N/A,FALSE,"ЖБК"}</definedName>
    <definedName name="wrn.мартюш." localSheetId="16" hidden="1">{#N/A,#N/A,FALSE,"Мартюш";#N/A,#N/A,FALSE,"ЖБК"}</definedName>
    <definedName name="wrn.мартюш." localSheetId="17" hidden="1">{#N/A,#N/A,FALSE,"Мартюш";#N/A,#N/A,FALSE,"ЖБК"}</definedName>
    <definedName name="wrn.мартюш." localSheetId="24" hidden="1">{#N/A,#N/A,FALSE,"Мартюш";#N/A,#N/A,FALSE,"ЖБК"}</definedName>
    <definedName name="wrn.мартюш." localSheetId="6" hidden="1">{#N/A,#N/A,FALSE,"Мартюш";#N/A,#N/A,FALSE,"ЖБК"}</definedName>
    <definedName name="wrn.мартюш." localSheetId="7" hidden="1">{#N/A,#N/A,FALSE,"Мартюш";#N/A,#N/A,FALSE,"ЖБК"}</definedName>
    <definedName name="wrn.мартюш." localSheetId="8" hidden="1">{#N/A,#N/A,FALSE,"Мартюш";#N/A,#N/A,FALSE,"ЖБК"}</definedName>
    <definedName name="wrn.мартюш." localSheetId="9" hidden="1">{#N/A,#N/A,FALSE,"Мартюш";#N/A,#N/A,FALSE,"ЖБК"}</definedName>
    <definedName name="wrn.мартюш." localSheetId="10" hidden="1">{#N/A,#N/A,FALSE,"Мартюш";#N/A,#N/A,FALSE,"ЖБК"}</definedName>
    <definedName name="wrn.мартюш." localSheetId="11" hidden="1">{#N/A,#N/A,FALSE,"Мартюш";#N/A,#N/A,FALSE,"ЖБК"}</definedName>
    <definedName name="wrn.мартюш." localSheetId="25" hidden="1">{#N/A,#N/A,FALSE,"Мартюш";#N/A,#N/A,FALSE,"ЖБК"}</definedName>
    <definedName name="wrn.мартюш." localSheetId="26" hidden="1">{#N/A,#N/A,FALSE,"Мартюш";#N/A,#N/A,FALSE,"ЖБК"}</definedName>
    <definedName name="wrn.мартюш." hidden="1">{#N/A,#N/A,FALSE,"Мартюш";#N/A,#N/A,FALSE,"ЖБК"}</definedName>
    <definedName name="_xlnm.Print_Area" localSheetId="0">'ИЗУМРУД '!$A$1:$Z$74</definedName>
    <definedName name="_xlnm.Print_Area" localSheetId="1">'ИЗУМРУД  (2)'!$A$1:$Z$74</definedName>
    <definedName name="_xlnm.Print_Area" localSheetId="2">'ИЗУМРУД  (3)'!$A$1:$Z$74</definedName>
    <definedName name="_xlnm.Print_Area" localSheetId="3">'ИЗУМРУД  (4)'!$A$1:$Z$74</definedName>
    <definedName name="_xlnm.Print_Area" localSheetId="4">'ИЗУМРУД  (5)'!$A$1:$Z$74</definedName>
    <definedName name="_xlnm.Print_Area" localSheetId="5">'ИЗУМРУД  (6)'!$A$1:$Z$74</definedName>
    <definedName name="_xlnm.Print_Area" localSheetId="12">РОЗОВАЯ1!$A$1:$AD$74</definedName>
    <definedName name="_xlnm.Print_Area" localSheetId="13">'РОЗОВАЯ1 (2)'!$A$1:$AD$74</definedName>
    <definedName name="_xlnm.Print_Area" localSheetId="14">'РОЗОВАЯ1 (3)'!$A$1:$AD$74</definedName>
    <definedName name="_xlnm.Print_Area" localSheetId="15">'РОЗОВАЯ1 (4)'!$A$1:$AD$74</definedName>
    <definedName name="_xlnm.Print_Area" localSheetId="16">'РОЗОВАЯ1 (5)'!$A$1:$AD$74</definedName>
    <definedName name="_xlnm.Print_Area" localSheetId="17">'РОЗОВАЯ1 (6)'!$A$1:$AD$74</definedName>
    <definedName name="_xlnm.Print_Area" localSheetId="24">сводная!$A$1:$M$35</definedName>
    <definedName name="_xlnm.Print_Area" localSheetId="6">'СОЛНЕЧНАЯ '!$A$1:$AC$74</definedName>
    <definedName name="_xlnm.Print_Area" localSheetId="7">СОЛНЕЧНАЯ1!$A$1:$AC$74</definedName>
    <definedName name="_xlnm.Print_Area" localSheetId="8">'СОЛНЕЧНАЯ2 '!$A$1:$AC$74</definedName>
    <definedName name="_xlnm.Print_Area" localSheetId="9">СОЛНЕЧНАЯ3!$A$1:$AC$74</definedName>
    <definedName name="_xlnm.Print_Area" localSheetId="10">СОЛНЕЧНАЯ4!$A$1:$AC$74</definedName>
    <definedName name="_xlnm.Print_Area" localSheetId="11">СОЛНЕЧНАЯ5!$A$1:$AC$74</definedName>
    <definedName name="_xlnm.Print_Area" localSheetId="25">ЭПК!$A$1:$AB$122</definedName>
    <definedName name="синарская1" localSheetId="19">[2]Control!#REF!</definedName>
    <definedName name="синарская1" localSheetId="20">[2]Control!#REF!</definedName>
    <definedName name="синарская1" localSheetId="22">[2]Control!#REF!</definedName>
    <definedName name="синарская1" localSheetId="21">[2]Control!#REF!</definedName>
    <definedName name="синарская1" localSheetId="23">[2]Control!#REF!</definedName>
    <definedName name="синарская1" localSheetId="1">[2]Control!#REF!</definedName>
    <definedName name="синарская1" localSheetId="2">[2]Control!#REF!</definedName>
    <definedName name="синарская1" localSheetId="3">[2]Control!#REF!</definedName>
    <definedName name="синарская1" localSheetId="4">[2]Control!#REF!</definedName>
    <definedName name="синарская1" localSheetId="5">[2]Control!#REF!</definedName>
    <definedName name="синарская1" localSheetId="13">[2]Control!#REF!</definedName>
    <definedName name="синарская1" localSheetId="14">[2]Control!#REF!</definedName>
    <definedName name="синарская1" localSheetId="15">[2]Control!#REF!</definedName>
    <definedName name="синарская1" localSheetId="16">[2]Control!#REF!</definedName>
    <definedName name="синарская1" localSheetId="17">[2]Control!#REF!</definedName>
    <definedName name="синарская1" localSheetId="7">[2]Control!#REF!</definedName>
    <definedName name="синарская1" localSheetId="8">[2]Control!#REF!</definedName>
    <definedName name="синарская1" localSheetId="9">[2]Control!#REF!</definedName>
    <definedName name="синарская1" localSheetId="10">[2]Control!#REF!</definedName>
    <definedName name="синарская1" localSheetId="11">[2]Control!#REF!</definedName>
    <definedName name="синарская1">[2]Control!#REF!</definedName>
    <definedName name="синарская2" localSheetId="19">[2]Control!#REF!</definedName>
    <definedName name="синарская2" localSheetId="20">[2]Control!#REF!</definedName>
    <definedName name="синарская2" localSheetId="22">[2]Control!#REF!</definedName>
    <definedName name="синарская2" localSheetId="21">[2]Control!#REF!</definedName>
    <definedName name="синарская2" localSheetId="23">[2]Control!#REF!</definedName>
    <definedName name="синарская2" localSheetId="1">[2]Control!#REF!</definedName>
    <definedName name="синарская2" localSheetId="2">[2]Control!#REF!</definedName>
    <definedName name="синарская2" localSheetId="3">[2]Control!#REF!</definedName>
    <definedName name="синарская2" localSheetId="4">[2]Control!#REF!</definedName>
    <definedName name="синарская2" localSheetId="5">[2]Control!#REF!</definedName>
    <definedName name="синарская2" localSheetId="13">[2]Control!#REF!</definedName>
    <definedName name="синарская2" localSheetId="14">[2]Control!#REF!</definedName>
    <definedName name="синарская2" localSheetId="15">[2]Control!#REF!</definedName>
    <definedName name="синарская2" localSheetId="16">[2]Control!#REF!</definedName>
    <definedName name="синарская2" localSheetId="17">[2]Control!#REF!</definedName>
    <definedName name="синарская2" localSheetId="7">[2]Control!#REF!</definedName>
    <definedName name="синарская2" localSheetId="8">[2]Control!#REF!</definedName>
    <definedName name="синарская2" localSheetId="9">[2]Control!#REF!</definedName>
    <definedName name="синарская2" localSheetId="10">[2]Control!#REF!</definedName>
    <definedName name="синарская2" localSheetId="11">[2]Control!#REF!</definedName>
    <definedName name="синарская2">[2]Control!#REF!</definedName>
  </definedNames>
  <calcPr calcId="124519"/>
</workbook>
</file>

<file path=xl/calcChain.xml><?xml version="1.0" encoding="utf-8"?>
<calcChain xmlns="http://schemas.openxmlformats.org/spreadsheetml/2006/main">
  <c r="AB114" i="26"/>
  <c r="AA114"/>
  <c r="Z114"/>
  <c r="Y114"/>
  <c r="X114"/>
  <c r="W114"/>
  <c r="V114"/>
  <c r="U114"/>
  <c r="T114"/>
  <c r="S114"/>
  <c r="R114"/>
  <c r="Q114"/>
  <c r="N114"/>
  <c r="M114"/>
  <c r="L114"/>
  <c r="K114"/>
  <c r="J114"/>
  <c r="I114"/>
  <c r="H114"/>
  <c r="G114"/>
  <c r="F114"/>
  <c r="E114"/>
  <c r="D114"/>
  <c r="C114"/>
  <c r="AB113"/>
  <c r="AB115" s="1"/>
  <c r="AA113"/>
  <c r="AA115" s="1"/>
  <c r="Z113"/>
  <c r="Z115" s="1"/>
  <c r="Y113"/>
  <c r="Y115" s="1"/>
  <c r="X113"/>
  <c r="X115" s="1"/>
  <c r="W113"/>
  <c r="W115" s="1"/>
  <c r="V113"/>
  <c r="V115" s="1"/>
  <c r="U113"/>
  <c r="U115" s="1"/>
  <c r="T113"/>
  <c r="T115" s="1"/>
  <c r="S113"/>
  <c r="S115" s="1"/>
  <c r="R113"/>
  <c r="R115" s="1"/>
  <c r="Q113"/>
  <c r="Q115" s="1"/>
  <c r="N113"/>
  <c r="N115" s="1"/>
  <c r="M113"/>
  <c r="M115" s="1"/>
  <c r="L113"/>
  <c r="L115" s="1"/>
  <c r="K113"/>
  <c r="K115" s="1"/>
  <c r="J113"/>
  <c r="J115" s="1"/>
  <c r="I113"/>
  <c r="I115" s="1"/>
  <c r="H113"/>
  <c r="H115" s="1"/>
  <c r="G113"/>
  <c r="G115" s="1"/>
  <c r="F113"/>
  <c r="F115" s="1"/>
  <c r="E113"/>
  <c r="E115" s="1"/>
  <c r="D113"/>
  <c r="D115" s="1"/>
  <c r="C113"/>
  <c r="C115" s="1"/>
  <c r="AB52"/>
  <c r="AA52"/>
  <c r="Z52"/>
  <c r="Y52"/>
  <c r="X52"/>
  <c r="W52"/>
  <c r="V52"/>
  <c r="U52"/>
  <c r="T52"/>
  <c r="S52"/>
  <c r="R52"/>
  <c r="Q52"/>
  <c r="N52"/>
  <c r="M52"/>
  <c r="L52"/>
  <c r="K52"/>
  <c r="J52"/>
  <c r="I52"/>
  <c r="H52"/>
  <c r="G52"/>
  <c r="F52"/>
  <c r="E52"/>
  <c r="D52"/>
  <c r="C52"/>
  <c r="AB51"/>
  <c r="AB53" s="1"/>
  <c r="AA51"/>
  <c r="AA53" s="1"/>
  <c r="Z51"/>
  <c r="Z53" s="1"/>
  <c r="Y51"/>
  <c r="Y53" s="1"/>
  <c r="X51"/>
  <c r="X53" s="1"/>
  <c r="W51"/>
  <c r="W53" s="1"/>
  <c r="V51"/>
  <c r="V53" s="1"/>
  <c r="U51"/>
  <c r="U53" s="1"/>
  <c r="T51"/>
  <c r="T53" s="1"/>
  <c r="S51"/>
  <c r="S53" s="1"/>
  <c r="R51"/>
  <c r="R53" s="1"/>
  <c r="Q51"/>
  <c r="Q53" s="1"/>
  <c r="N51"/>
  <c r="N53" s="1"/>
  <c r="M51"/>
  <c r="M53" s="1"/>
  <c r="L51"/>
  <c r="L53" s="1"/>
  <c r="K51"/>
  <c r="K53" s="1"/>
  <c r="J51"/>
  <c r="J53" s="1"/>
  <c r="I51"/>
  <c r="I53" s="1"/>
  <c r="H51"/>
  <c r="H53" s="1"/>
  <c r="G51"/>
  <c r="G53" s="1"/>
  <c r="F51"/>
  <c r="F53" s="1"/>
  <c r="E51"/>
  <c r="E53" s="1"/>
  <c r="D51"/>
  <c r="D53" s="1"/>
  <c r="C51"/>
  <c r="C53" s="1"/>
  <c r="L29" i="25"/>
  <c r="K29"/>
  <c r="J29"/>
  <c r="I29"/>
  <c r="H29"/>
  <c r="G29"/>
  <c r="F29"/>
  <c r="E29"/>
  <c r="D29"/>
  <c r="C29"/>
  <c r="B29"/>
  <c r="M29" s="1"/>
  <c r="L28"/>
  <c r="K28"/>
  <c r="J28"/>
  <c r="I28"/>
  <c r="H28"/>
  <c r="G28"/>
  <c r="F28"/>
  <c r="E28"/>
  <c r="D28"/>
  <c r="C28"/>
  <c r="B28"/>
  <c r="M28" s="1"/>
  <c r="L27"/>
  <c r="K27"/>
  <c r="J27"/>
  <c r="I27"/>
  <c r="H27"/>
  <c r="G27"/>
  <c r="F27"/>
  <c r="E27"/>
  <c r="D27"/>
  <c r="C27"/>
  <c r="B27"/>
  <c r="M27" s="1"/>
  <c r="L26"/>
  <c r="K26"/>
  <c r="J26"/>
  <c r="I26"/>
  <c r="H26"/>
  <c r="G26"/>
  <c r="F26"/>
  <c r="E26"/>
  <c r="D26"/>
  <c r="C26"/>
  <c r="B26"/>
  <c r="M26" s="1"/>
  <c r="L25"/>
  <c r="K25"/>
  <c r="J25"/>
  <c r="I25"/>
  <c r="H25"/>
  <c r="G25"/>
  <c r="F25"/>
  <c r="E25"/>
  <c r="D25"/>
  <c r="C25"/>
  <c r="B25"/>
  <c r="M25" s="1"/>
  <c r="L24"/>
  <c r="K24"/>
  <c r="J24"/>
  <c r="I24"/>
  <c r="H24"/>
  <c r="G24"/>
  <c r="F24"/>
  <c r="E24"/>
  <c r="D24"/>
  <c r="C24"/>
  <c r="B24"/>
  <c r="M24" s="1"/>
  <c r="L23"/>
  <c r="K23"/>
  <c r="J23"/>
  <c r="I23"/>
  <c r="H23"/>
  <c r="G23"/>
  <c r="F23"/>
  <c r="E23"/>
  <c r="D23"/>
  <c r="C23"/>
  <c r="B23"/>
  <c r="M23" s="1"/>
  <c r="L22"/>
  <c r="K22"/>
  <c r="J22"/>
  <c r="I22"/>
  <c r="H22"/>
  <c r="G22"/>
  <c r="F22"/>
  <c r="E22"/>
  <c r="D22"/>
  <c r="C22"/>
  <c r="B22"/>
  <c r="M22" s="1"/>
  <c r="L21"/>
  <c r="K21"/>
  <c r="J21"/>
  <c r="I21"/>
  <c r="H21"/>
  <c r="G21"/>
  <c r="F21"/>
  <c r="E21"/>
  <c r="D21"/>
  <c r="C21"/>
  <c r="B21"/>
  <c r="M21" s="1"/>
  <c r="L20"/>
  <c r="K20"/>
  <c r="J20"/>
  <c r="I20"/>
  <c r="H20"/>
  <c r="G20"/>
  <c r="F20"/>
  <c r="E20"/>
  <c r="D20"/>
  <c r="C20"/>
  <c r="B20"/>
  <c r="M20" s="1"/>
  <c r="L19"/>
  <c r="K19"/>
  <c r="J19"/>
  <c r="I19"/>
  <c r="H19"/>
  <c r="G19"/>
  <c r="F19"/>
  <c r="E19"/>
  <c r="D19"/>
  <c r="C19"/>
  <c r="B19"/>
  <c r="M19" s="1"/>
  <c r="L18"/>
  <c r="K18"/>
  <c r="J18"/>
  <c r="I18"/>
  <c r="H18"/>
  <c r="G18"/>
  <c r="F18"/>
  <c r="E18"/>
  <c r="D18"/>
  <c r="C18"/>
  <c r="B18"/>
  <c r="M18" s="1"/>
  <c r="L17"/>
  <c r="K17"/>
  <c r="J17"/>
  <c r="I17"/>
  <c r="H17"/>
  <c r="G17"/>
  <c r="F17"/>
  <c r="E17"/>
  <c r="D17"/>
  <c r="C17"/>
  <c r="B17"/>
  <c r="M17" s="1"/>
  <c r="L16"/>
  <c r="K16"/>
  <c r="J16"/>
  <c r="I16"/>
  <c r="H16"/>
  <c r="G16"/>
  <c r="F16"/>
  <c r="E16"/>
  <c r="D16"/>
  <c r="C16"/>
  <c r="B16"/>
  <c r="M16" s="1"/>
  <c r="L15"/>
  <c r="K15"/>
  <c r="J15"/>
  <c r="I15"/>
  <c r="H15"/>
  <c r="G15"/>
  <c r="F15"/>
  <c r="E15"/>
  <c r="D15"/>
  <c r="C15"/>
  <c r="B15"/>
  <c r="M15" s="1"/>
  <c r="L14"/>
  <c r="K14"/>
  <c r="J14"/>
  <c r="I14"/>
  <c r="H14"/>
  <c r="G14"/>
  <c r="F14"/>
  <c r="E14"/>
  <c r="D14"/>
  <c r="C14"/>
  <c r="B14"/>
  <c r="M14" s="1"/>
  <c r="L13"/>
  <c r="K13"/>
  <c r="J13"/>
  <c r="I13"/>
  <c r="H13"/>
  <c r="G13"/>
  <c r="F13"/>
  <c r="E13"/>
  <c r="D13"/>
  <c r="C13"/>
  <c r="B13"/>
  <c r="M13" s="1"/>
  <c r="L12"/>
  <c r="K12"/>
  <c r="J12"/>
  <c r="I12"/>
  <c r="H12"/>
  <c r="G12"/>
  <c r="F12"/>
  <c r="E12"/>
  <c r="D12"/>
  <c r="C12"/>
  <c r="B12"/>
  <c r="M12" s="1"/>
  <c r="L11"/>
  <c r="K11"/>
  <c r="J11"/>
  <c r="I11"/>
  <c r="H11"/>
  <c r="G11"/>
  <c r="F11"/>
  <c r="E11"/>
  <c r="D11"/>
  <c r="C11"/>
  <c r="B11"/>
  <c r="M11" s="1"/>
  <c r="L10"/>
  <c r="K10"/>
  <c r="J10"/>
  <c r="I10"/>
  <c r="H10"/>
  <c r="G10"/>
  <c r="F10"/>
  <c r="E10"/>
  <c r="D10"/>
  <c r="C10"/>
  <c r="B10"/>
  <c r="M10" s="1"/>
  <c r="L9"/>
  <c r="K9"/>
  <c r="J9"/>
  <c r="I9"/>
  <c r="H9"/>
  <c r="G9"/>
  <c r="F9"/>
  <c r="E9"/>
  <c r="D9"/>
  <c r="C9"/>
  <c r="B9"/>
  <c r="M9" s="1"/>
  <c r="L8"/>
  <c r="K8"/>
  <c r="J8"/>
  <c r="I8"/>
  <c r="H8"/>
  <c r="G8"/>
  <c r="F8"/>
  <c r="E8"/>
  <c r="D8"/>
  <c r="C8"/>
  <c r="B8"/>
  <c r="M8" s="1"/>
  <c r="L7"/>
  <c r="K7"/>
  <c r="J7"/>
  <c r="I7"/>
  <c r="H7"/>
  <c r="G7"/>
  <c r="F7"/>
  <c r="E7"/>
  <c r="D7"/>
  <c r="C7"/>
  <c r="B7"/>
  <c r="M7" s="1"/>
  <c r="L6"/>
  <c r="K6"/>
  <c r="J6"/>
  <c r="I6"/>
  <c r="H6"/>
  <c r="G6"/>
  <c r="F6"/>
  <c r="E6"/>
  <c r="D6"/>
  <c r="C6"/>
  <c r="B6"/>
  <c r="M6" s="1"/>
  <c r="N28" i="24"/>
  <c r="M28"/>
  <c r="L28"/>
  <c r="K28"/>
  <c r="N15"/>
  <c r="K15"/>
  <c r="N11"/>
  <c r="M11"/>
  <c r="L11"/>
  <c r="K11"/>
  <c r="N10"/>
  <c r="N19" s="1"/>
  <c r="M10"/>
  <c r="M19" s="1"/>
  <c r="L10"/>
  <c r="L19" s="1"/>
  <c r="K10"/>
  <c r="K19" s="1"/>
  <c r="N29" i="23"/>
  <c r="M29"/>
  <c r="L29"/>
  <c r="K29"/>
  <c r="N15"/>
  <c r="L15"/>
  <c r="N12"/>
  <c r="M12"/>
  <c r="L12"/>
  <c r="K12"/>
  <c r="N11"/>
  <c r="N20" s="1"/>
  <c r="M11"/>
  <c r="M20" s="1"/>
  <c r="L11"/>
  <c r="L20" s="1"/>
  <c r="K11"/>
  <c r="K20" s="1"/>
  <c r="N28" i="22"/>
  <c r="M28"/>
  <c r="L28"/>
  <c r="K28"/>
  <c r="N19"/>
  <c r="M19"/>
  <c r="L19"/>
  <c r="K19"/>
  <c r="N30" i="21"/>
  <c r="M30"/>
  <c r="L30"/>
  <c r="K30"/>
  <c r="N21"/>
  <c r="M21"/>
  <c r="L21"/>
  <c r="K21"/>
  <c r="N30" i="20"/>
  <c r="M30"/>
  <c r="L30"/>
  <c r="K30"/>
  <c r="N21"/>
  <c r="K17"/>
  <c r="L16"/>
  <c r="K16"/>
  <c r="M13"/>
  <c r="L13"/>
  <c r="K13"/>
  <c r="M12"/>
  <c r="M21" s="1"/>
  <c r="L12"/>
  <c r="L21" s="1"/>
  <c r="K12"/>
  <c r="K21" s="1"/>
  <c r="N30" i="19"/>
  <c r="M30"/>
  <c r="L30"/>
  <c r="K30"/>
  <c r="N17"/>
  <c r="K17"/>
  <c r="N13"/>
  <c r="M13"/>
  <c r="L13"/>
  <c r="K13"/>
  <c r="N12"/>
  <c r="N21" s="1"/>
  <c r="M12"/>
  <c r="M21" s="1"/>
  <c r="L12"/>
  <c r="L21" s="1"/>
  <c r="K12"/>
  <c r="K21" s="1"/>
  <c r="E71" i="18"/>
  <c r="M54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E71" i="17"/>
  <c r="M54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E71" i="16"/>
  <c r="M54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E71" i="15"/>
  <c r="M54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E71" i="14"/>
  <c r="M54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3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2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1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0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9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8"/>
  <c r="F54"/>
  <c r="M53"/>
  <c r="F53"/>
  <c r="T24"/>
  <c r="S24"/>
  <c r="Q24"/>
  <c r="P24"/>
  <c r="N24"/>
  <c r="M24"/>
  <c r="K24"/>
  <c r="J24"/>
  <c r="AI15"/>
  <c r="AI16" s="1"/>
  <c r="AH14"/>
  <c r="AH13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7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T63" i="6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5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4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3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2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1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K66" i="18" l="1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7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6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5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4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3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2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1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0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9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8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7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R70" i="18" l="1"/>
  <c r="O70"/>
  <c r="L70"/>
  <c r="I70"/>
  <c r="T70"/>
  <c r="Q70"/>
  <c r="N70"/>
  <c r="K70"/>
  <c r="R70" i="17"/>
  <c r="O70"/>
  <c r="L70"/>
  <c r="I70"/>
  <c r="T70"/>
  <c r="Q70"/>
  <c r="N70"/>
  <c r="K70"/>
  <c r="R70" i="16"/>
  <c r="O70"/>
  <c r="L70"/>
  <c r="I70"/>
  <c r="T70"/>
  <c r="Q70"/>
  <c r="N70"/>
  <c r="K70"/>
  <c r="R70" i="15"/>
  <c r="O70"/>
  <c r="L70"/>
  <c r="I70"/>
  <c r="T70"/>
  <c r="Q70"/>
  <c r="N70"/>
  <c r="K70"/>
  <c r="R70" i="14"/>
  <c r="O70"/>
  <c r="L70"/>
  <c r="I70"/>
  <c r="T70"/>
  <c r="Q70"/>
  <c r="N70"/>
  <c r="K70"/>
  <c r="R70" i="13"/>
  <c r="O70"/>
  <c r="L70"/>
  <c r="I70"/>
  <c r="T70"/>
  <c r="Q70"/>
  <c r="N70"/>
  <c r="K70"/>
  <c r="R70" i="12"/>
  <c r="O70"/>
  <c r="L70"/>
  <c r="I70"/>
  <c r="T70"/>
  <c r="Q70"/>
  <c r="N70"/>
  <c r="K70"/>
  <c r="R70" i="11"/>
  <c r="O70"/>
  <c r="L70"/>
  <c r="I70"/>
  <c r="T70"/>
  <c r="Q70"/>
  <c r="N70"/>
  <c r="K70"/>
  <c r="R70" i="10"/>
  <c r="O70"/>
  <c r="L70"/>
  <c r="I70"/>
  <c r="T70"/>
  <c r="Q70"/>
  <c r="N70"/>
  <c r="K70"/>
  <c r="R70" i="9"/>
  <c r="O70"/>
  <c r="L70"/>
  <c r="I70"/>
  <c r="T70"/>
  <c r="Q70"/>
  <c r="N70"/>
  <c r="K70"/>
  <c r="R70" i="8"/>
  <c r="O70"/>
  <c r="L70"/>
  <c r="I70"/>
  <c r="T70"/>
  <c r="Q70"/>
  <c r="N70"/>
  <c r="K70"/>
  <c r="R70" i="7"/>
  <c r="O70"/>
  <c r="L70"/>
  <c r="I70"/>
  <c r="T70"/>
  <c r="Q70"/>
  <c r="N70"/>
  <c r="K70"/>
</calcChain>
</file>

<file path=xl/sharedStrings.xml><?xml version="1.0" encoding="utf-8"?>
<sst xmlns="http://schemas.openxmlformats.org/spreadsheetml/2006/main" count="5363" uniqueCount="588">
  <si>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 </t>
    </r>
    <r>
      <rPr>
        <b/>
        <u/>
        <sz val="12"/>
        <rFont val="Times New Roman"/>
        <family val="1"/>
        <charset val="204"/>
      </rPr>
      <t>ИЗУМРУД</t>
    </r>
    <r>
      <rPr>
        <sz val="10"/>
        <rFont val="Times New Roman"/>
        <family val="1"/>
      </rPr>
      <t xml:space="preserve">                         Дата 20.12.17</t>
    </r>
  </si>
  <si>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</si>
  <si>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</si>
  <si>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</t>
  </si>
  <si>
    <t>1 час</t>
  </si>
  <si>
    <t>2 часа</t>
  </si>
  <si>
    <t>3 часа</t>
  </si>
  <si>
    <t>4 часа</t>
  </si>
  <si>
    <t>ток</t>
  </si>
  <si>
    <t>± Акт</t>
  </si>
  <si>
    <t>± реак</t>
  </si>
  <si>
    <t>3час</t>
  </si>
  <si>
    <t>10 часов</t>
  </si>
  <si>
    <t>12 часов</t>
  </si>
  <si>
    <t>22 часа</t>
  </si>
  <si>
    <t>амп</t>
  </si>
  <si>
    <t>МВт</t>
  </si>
  <si>
    <t>МВар</t>
  </si>
  <si>
    <t>Мвар</t>
  </si>
  <si>
    <t>По трансформаторам</t>
  </si>
  <si>
    <t>№ 1</t>
  </si>
  <si>
    <t>Рхх</t>
  </si>
  <si>
    <t>P</t>
  </si>
  <si>
    <t>Q</t>
  </si>
  <si>
    <t>Для МРСК</t>
  </si>
  <si>
    <t>Qхх</t>
  </si>
  <si>
    <t>РПН</t>
  </si>
  <si>
    <t>№2</t>
  </si>
  <si>
    <t>№</t>
  </si>
  <si>
    <t>Итого:</t>
  </si>
  <si>
    <t>110 кВ</t>
  </si>
  <si>
    <t>35 кВ</t>
  </si>
  <si>
    <t>10 (6) кВ</t>
  </si>
  <si>
    <t>По ЛЭП и фидерам 110, 35, 10, 6 кВ (с разбивкой по напряжению)</t>
  </si>
  <si>
    <t>Название ЛЭП и фидер.</t>
  </si>
  <si>
    <t>Уст. АЧР</t>
  </si>
  <si>
    <t>Уст. ЧАПВ</t>
  </si>
  <si>
    <t>герц</t>
  </si>
  <si>
    <t>сек</t>
  </si>
  <si>
    <t>35 кВ Лосинка</t>
  </si>
  <si>
    <t>6 кВ:</t>
  </si>
  <si>
    <t>яч.1 ТП-28-1</t>
  </si>
  <si>
    <t>яч.3 Липовый Лог</t>
  </si>
  <si>
    <t>яч.4 ТСН</t>
  </si>
  <si>
    <t>яч.5 Связь 6 кВ</t>
  </si>
  <si>
    <t>яч.10 АЛПХ</t>
  </si>
  <si>
    <t>яч.11 ТП-28-2</t>
  </si>
  <si>
    <t xml:space="preserve">яч.12 </t>
  </si>
  <si>
    <t>яч.6</t>
  </si>
  <si>
    <t>яч.9</t>
  </si>
  <si>
    <t>tg ф</t>
  </si>
  <si>
    <t>Напряжение на шинах</t>
  </si>
  <si>
    <t>\</t>
  </si>
  <si>
    <t>6,3/6,3</t>
  </si>
  <si>
    <r>
      <t xml:space="preserve">Cos </t>
    </r>
    <r>
      <rPr>
        <b/>
        <sz val="12"/>
        <rFont val="Symbol"/>
        <family val="1"/>
        <charset val="2"/>
      </rPr>
      <t>j</t>
    </r>
  </si>
  <si>
    <t>№ 1     35кВ\10кВ</t>
  </si>
  <si>
    <t>№ 2     35кВ\10кВ</t>
  </si>
  <si>
    <t>Переменные потери в трансформаторах,                                              МВА</t>
  </si>
  <si>
    <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     jQ</t>
    </r>
    <r>
      <rPr>
        <sz val="9"/>
        <rFont val="Times New Roman"/>
        <family val="1"/>
      </rPr>
      <t>пер</t>
    </r>
  </si>
  <si>
    <t>+ j</t>
  </si>
  <si>
    <r>
      <t>S</t>
    </r>
    <r>
      <rPr>
        <sz val="8"/>
        <rFont val="Times New Roman"/>
        <family val="1"/>
        <charset val="204"/>
      </rPr>
      <t>№T1</t>
    </r>
  </si>
  <si>
    <r>
      <t>S</t>
    </r>
    <r>
      <rPr>
        <sz val="8"/>
        <rFont val="Times New Roman"/>
        <family val="1"/>
        <charset val="204"/>
      </rPr>
      <t>№T2</t>
    </r>
  </si>
  <si>
    <r>
      <t>S</t>
    </r>
    <r>
      <rPr>
        <sz val="8"/>
        <rFont val="Times New Roman"/>
        <family val="1"/>
        <charset val="204"/>
      </rPr>
      <t>№T3</t>
    </r>
  </si>
  <si>
    <r>
      <t>S</t>
    </r>
    <r>
      <rPr>
        <sz val="8"/>
        <rFont val="Times New Roman"/>
        <family val="1"/>
        <charset val="204"/>
      </rPr>
      <t>№T4</t>
    </r>
  </si>
  <si>
    <r>
      <t>S</t>
    </r>
    <r>
      <rPr>
        <b/>
        <sz val="9"/>
        <rFont val="Symbol"/>
        <family val="1"/>
        <charset val="2"/>
      </rPr>
      <t>S</t>
    </r>
  </si>
  <si>
    <t>Замер провел</t>
  </si>
  <si>
    <t>Секисова М.К.</t>
  </si>
  <si>
    <t>ПРИМЕЧАНИЕ:                            + направление потока к шинам п/ст                               - направление потока от шин п/ст</t>
  </si>
  <si>
    <t>Главный энергетик</t>
  </si>
  <si>
    <t>К.М.Бодовский</t>
  </si>
  <si>
    <t>5 часов</t>
  </si>
  <si>
    <t>6 часов</t>
  </si>
  <si>
    <t>7 часов</t>
  </si>
  <si>
    <t>8 часов</t>
  </si>
  <si>
    <t>9 часов</t>
  </si>
  <si>
    <t>11 часов</t>
  </si>
  <si>
    <t>13 часов</t>
  </si>
  <si>
    <t>14 часов</t>
  </si>
  <si>
    <t>15 часов</t>
  </si>
  <si>
    <t>16 часов</t>
  </si>
  <si>
    <t>17 часов</t>
  </si>
  <si>
    <t>18 часов</t>
  </si>
  <si>
    <t>19 часов</t>
  </si>
  <si>
    <t>20 часов</t>
  </si>
  <si>
    <t>21 час</t>
  </si>
  <si>
    <t>23 часа</t>
  </si>
  <si>
    <t>24 часа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</si>
  <si>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СОЛНЕЧНАЯ</t>
    </r>
    <r>
      <rPr>
        <sz val="10"/>
        <rFont val="Times New Roman"/>
        <family val="1"/>
      </rPr>
      <t xml:space="preserve">                    Дата 20.12.17</t>
    </r>
  </si>
  <si>
    <t>35кВ</t>
  </si>
  <si>
    <t>10кВ</t>
  </si>
  <si>
    <t>№ 2</t>
  </si>
  <si>
    <t>35 кВ Изумруд</t>
  </si>
  <si>
    <t>35кВ Окунево</t>
  </si>
  <si>
    <t>яч.5 ТСН Компрес.-1</t>
  </si>
  <si>
    <t>яч.7 Подъем ш.К-1</t>
  </si>
  <si>
    <t>яч.9 ТП-21,ТП-22 - 1</t>
  </si>
  <si>
    <t>яч.15 ЦПП-1</t>
  </si>
  <si>
    <t>яч.4 Связь  6 кВ</t>
  </si>
  <si>
    <t>яч.8 РП-ПМ-1</t>
  </si>
  <si>
    <t>яч.10 ЦРП-2-1</t>
  </si>
  <si>
    <t>яч.12 Компресс.-1</t>
  </si>
  <si>
    <t>яч.22 Компресс.-2</t>
  </si>
  <si>
    <t>яч.24 ЦРП-2-2</t>
  </si>
  <si>
    <t>яч.26 РП-ПМ-2</t>
  </si>
  <si>
    <t>яч.21  ЦПП-2</t>
  </si>
  <si>
    <t>яч.23ТСН Компресс.-2</t>
  </si>
  <si>
    <t>яч.29 шахта Ю-В</t>
  </si>
  <si>
    <t>яч.31 Подъем ш.К-2</t>
  </si>
  <si>
    <t>яч.33 ТП-21,ТП-22-2</t>
  </si>
  <si>
    <t>6,5/6,5</t>
  </si>
  <si>
    <t>А</t>
  </si>
  <si>
    <t>Р</t>
  </si>
  <si>
    <t>tg</t>
  </si>
  <si>
    <t>cos</t>
  </si>
  <si>
    <t>Т1</t>
  </si>
  <si>
    <t>Т2</t>
  </si>
  <si>
    <t>средний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</si>
  <si>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РОЗОВАЯ</t>
    </r>
    <r>
      <rPr>
        <sz val="10"/>
        <rFont val="Times New Roman"/>
        <family val="1"/>
      </rPr>
      <t xml:space="preserve">                          Дата  20.12.17</t>
    </r>
  </si>
  <si>
    <t xml:space="preserve">    6 кВ</t>
  </si>
  <si>
    <t>яч.9 ТП-37-1</t>
  </si>
  <si>
    <t>яч.13 Новая-1</t>
  </si>
  <si>
    <t>яч.15  ТП-48</t>
  </si>
  <si>
    <t>яч.27 Насос-Рефт-1</t>
  </si>
  <si>
    <t>яч.25  Шамейка</t>
  </si>
  <si>
    <t>яч.23Полевской ДОЗ</t>
  </si>
  <si>
    <t>яч.21  ТП-39-1</t>
  </si>
  <si>
    <t>яч.19 ОФ-12-1</t>
  </si>
  <si>
    <t>яч.4 ТП-37-2</t>
  </si>
  <si>
    <t>яч.8 ТП-39-2</t>
  </si>
  <si>
    <t>яч.30 Новая-2</t>
  </si>
  <si>
    <t>яч.28 ТП-12</t>
  </si>
  <si>
    <t>яч.26 ОФ-12-2</t>
  </si>
  <si>
    <t>яч.24  Насос-Рефт-2</t>
  </si>
  <si>
    <t>Потребитель: АО "МАЛЫШЕВСКОЕ РУДОУПРАВЛЕНИЕ"</t>
  </si>
  <si>
    <t>Контрольный замер нагрузок, отключаемых от АЧР</t>
  </si>
  <si>
    <t>на ПС потребителей. 20 декабря 2017г.</t>
  </si>
  <si>
    <t>Наименование подстанции</t>
  </si>
  <si>
    <t>Наименование отключаемых фидеров</t>
  </si>
  <si>
    <t>Уставки СО АЧР</t>
  </si>
  <si>
    <t>Уставки АЧР-1</t>
  </si>
  <si>
    <t>Уставки АЧР-2</t>
  </si>
  <si>
    <t>Уставки ЧАПВ</t>
  </si>
  <si>
    <t>Отключаемая нагрузка, МВт</t>
  </si>
  <si>
    <t>Гц</t>
  </si>
  <si>
    <t xml:space="preserve">  ПС 110 кВ</t>
  </si>
  <si>
    <t>яч.5 ТСН компрессорной-1</t>
  </si>
  <si>
    <t>-</t>
  </si>
  <si>
    <t>"Солнечная"</t>
  </si>
  <si>
    <t>яч.23 ТСН компрессорной-2</t>
  </si>
  <si>
    <t>яч.7 Подъем шахты К-1 (резерв)</t>
  </si>
  <si>
    <t xml:space="preserve">яч.31 Подъем шахты К-2 </t>
  </si>
  <si>
    <t>яч.33 ТП-21,ТП-22 - 2</t>
  </si>
  <si>
    <t>яч.12 Компрессорная - 1 (резерв)</t>
  </si>
  <si>
    <t xml:space="preserve">яч.22 Компрессорная-2 </t>
  </si>
  <si>
    <t>яч.8 РП-ПМ - 1 (резерв)</t>
  </si>
  <si>
    <t xml:space="preserve">яч.26 РП-ПМ - 2 </t>
  </si>
  <si>
    <t xml:space="preserve"> ПС 110 кВ</t>
  </si>
  <si>
    <t>"Розовая"</t>
  </si>
  <si>
    <t>яч.26  ОФ-12-2</t>
  </si>
  <si>
    <t>яч.15 ТП-48</t>
  </si>
  <si>
    <t>5 час.</t>
  </si>
  <si>
    <t>6 час.</t>
  </si>
  <si>
    <t>7 час.</t>
  </si>
  <si>
    <t>8 час.</t>
  </si>
  <si>
    <t>9 час.</t>
  </si>
  <si>
    <t>10 час.</t>
  </si>
  <si>
    <t>11 час.</t>
  </si>
  <si>
    <t>12 час.</t>
  </si>
  <si>
    <t>13 час.</t>
  </si>
  <si>
    <t>14 час.</t>
  </si>
  <si>
    <t>15 час.</t>
  </si>
  <si>
    <t>16 час.</t>
  </si>
  <si>
    <t>яч.7 Подъем шахты К-1(резерв)</t>
  </si>
  <si>
    <t>яч.12 Компрессорная -1 (резерв)</t>
  </si>
  <si>
    <t>17 час.</t>
  </si>
  <si>
    <t>18 час.</t>
  </si>
  <si>
    <t>19 час.</t>
  </si>
  <si>
    <t>20 час.</t>
  </si>
  <si>
    <t>яч.26 РП-ПМ - 2</t>
  </si>
  <si>
    <t>21 час.</t>
  </si>
  <si>
    <t>22 час.</t>
  </si>
  <si>
    <t>23 час.</t>
  </si>
  <si>
    <t>24 час.</t>
  </si>
  <si>
    <t>Суточная ведомость контрольного замера  20.12.17г.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присоединениям, включенным в график временного отключения)</t>
  </si>
  <si>
    <t>ПС  Солнечная</t>
  </si>
  <si>
    <t>ПС "Розовая"</t>
  </si>
  <si>
    <t>ПС "Изумруд"</t>
  </si>
  <si>
    <t>час</t>
  </si>
  <si>
    <t>РП-ПМ №1 (яч.8)</t>
  </si>
  <si>
    <t>РП-ПМ №2  (яч.26)</t>
  </si>
  <si>
    <t>ТСН Компрессор-ный ф.1 (яч.5)</t>
  </si>
  <si>
    <t>Насосная-Рефт ф.1 (яч.27)</t>
  </si>
  <si>
    <t>ОФ-12 ф.1 (яч.19)</t>
  </si>
  <si>
    <t>ТП-12  (яч.28)</t>
  </si>
  <si>
    <t>ТП-37 ф.1 (яч.9)</t>
  </si>
  <si>
    <t>ТП-39 ф.2 (яч.8)</t>
  </si>
  <si>
    <t>ТП-28-1 (яч.1)</t>
  </si>
  <si>
    <t>ТП-28-2 (яч.11)</t>
  </si>
  <si>
    <t>Связи (яч.5)</t>
  </si>
  <si>
    <t>И Т О Г О</t>
  </si>
  <si>
    <t>0</t>
  </si>
  <si>
    <t>Результаты контрольного замера режимных параметров сети  группы точек поставки оптового рынка</t>
  </si>
  <si>
    <t>Перетоки мощности  в элементах схемы в дни контрольных замеров (режимные дни) за характерные часы (активные и реактивные), узловые нагрузки +(-)Р(МВт)  +(-)jQ(МВАр)</t>
  </si>
  <si>
    <t>Таблица 1</t>
  </si>
  <si>
    <t xml:space="preserve">ОАО "Малышевское рудоуправление"                                 ПС 110/35/6кВ "Розовая" </t>
  </si>
  <si>
    <t>Зимний замерный день (20.12.2017г.)</t>
  </si>
  <si>
    <t>№№ пп</t>
  </si>
  <si>
    <t>№ точки поставки на общей схеме (наименование точки поставки)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</si>
  <si>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</si>
  <si>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</si>
  <si>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</si>
  <si>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</si>
  <si>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</si>
  <si>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</si>
  <si>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</si>
  <si>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</si>
  <si>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</si>
  <si>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</si>
  <si>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</si>
  <si>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</si>
  <si>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акт</t>
  </si>
  <si>
    <t>реакт</t>
  </si>
  <si>
    <t>яч.5  Ввод 6кВ с Т-1</t>
  </si>
  <si>
    <t>+3,086</t>
  </si>
  <si>
    <t>+2,335</t>
  </si>
  <si>
    <t>+3,084</t>
  </si>
  <si>
    <t>+2,359</t>
  </si>
  <si>
    <t>+3,068</t>
  </si>
  <si>
    <t>+2,337</t>
  </si>
  <si>
    <t>+3,079</t>
  </si>
  <si>
    <t>+2,369</t>
  </si>
  <si>
    <t>+3,028</t>
  </si>
  <si>
    <t>+2,316</t>
  </si>
  <si>
    <t>+3,050</t>
  </si>
  <si>
    <t>+2,365</t>
  </si>
  <si>
    <t>+3,117</t>
  </si>
  <si>
    <t>+2,350</t>
  </si>
  <si>
    <t>+3,038</t>
  </si>
  <si>
    <t>+2,039</t>
  </si>
  <si>
    <t>+3,152</t>
  </si>
  <si>
    <t>+2,001</t>
  </si>
  <si>
    <t>+3,415</t>
  </si>
  <si>
    <t>+2,288</t>
  </si>
  <si>
    <t>+3,565</t>
  </si>
  <si>
    <t>+2,409</t>
  </si>
  <si>
    <t>+3,509</t>
  </si>
  <si>
    <t>яч.14  Ввод 6кВ с Т-2</t>
  </si>
  <si>
    <t>+2,375</t>
  </si>
  <si>
    <t>+1,209</t>
  </si>
  <si>
    <t>+2,453</t>
  </si>
  <si>
    <t>+1,288</t>
  </si>
  <si>
    <t>+2,443</t>
  </si>
  <si>
    <t>+1,283</t>
  </si>
  <si>
    <t>+2,423</t>
  </si>
  <si>
    <t>+1,267</t>
  </si>
  <si>
    <t>+2,370</t>
  </si>
  <si>
    <t>+1,225</t>
  </si>
  <si>
    <t>+1,282</t>
  </si>
  <si>
    <t>+2,452</t>
  </si>
  <si>
    <t>+1,278</t>
  </si>
  <si>
    <t>+2,378</t>
  </si>
  <si>
    <t>+1,206</t>
  </si>
  <si>
    <t>+2,374</t>
  </si>
  <si>
    <t>+1,151</t>
  </si>
  <si>
    <t>+2,349</t>
  </si>
  <si>
    <t>+1,138</t>
  </si>
  <si>
    <t>+2,352</t>
  </si>
  <si>
    <t>+1,141</t>
  </si>
  <si>
    <t>+1,142</t>
  </si>
  <si>
    <t>ОАО "МРСК Урала"</t>
  </si>
  <si>
    <t>яч.27  Нас.Рефт-1 (ПС Розовая)</t>
  </si>
  <si>
    <t>-0,058</t>
  </si>
  <si>
    <t>-0,034</t>
  </si>
  <si>
    <t>-0,056</t>
  </si>
  <si>
    <t>-0,34</t>
  </si>
  <si>
    <t>-0,055</t>
  </si>
  <si>
    <t>-0,032</t>
  </si>
  <si>
    <t>-0,061</t>
  </si>
  <si>
    <t>-0,033</t>
  </si>
  <si>
    <t>-0,062</t>
  </si>
  <si>
    <t>-0,03</t>
  </si>
  <si>
    <t>-0,059</t>
  </si>
  <si>
    <t>-0,057</t>
  </si>
  <si>
    <t>-0,029</t>
  </si>
  <si>
    <t>яч.24  Нас.Рефт-2 (ПС Розовая)</t>
  </si>
  <si>
    <t>-0,138</t>
  </si>
  <si>
    <t>-0,114</t>
  </si>
  <si>
    <t>-0,137</t>
  </si>
  <si>
    <t>-0,136</t>
  </si>
  <si>
    <t>-0,135</t>
  </si>
  <si>
    <t>-0,113</t>
  </si>
  <si>
    <t>-0,112</t>
  </si>
  <si>
    <t>-0,108</t>
  </si>
  <si>
    <t>-0,107</t>
  </si>
  <si>
    <t>яч.25  Шамейка (ПС Розовая)</t>
  </si>
  <si>
    <t>-0,06</t>
  </si>
  <si>
    <t>-0,036</t>
  </si>
  <si>
    <t>0,035</t>
  </si>
  <si>
    <t>-0,035</t>
  </si>
  <si>
    <t>0,059</t>
  </si>
  <si>
    <t>-0,063</t>
  </si>
  <si>
    <t>-0,064</t>
  </si>
  <si>
    <t>яч.17  СВ-1 (ПС Новая)</t>
  </si>
  <si>
    <t>-0,409</t>
  </si>
  <si>
    <t>-0,161</t>
  </si>
  <si>
    <t>-0,393</t>
  </si>
  <si>
    <t>-0,160</t>
  </si>
  <si>
    <t>-0,380</t>
  </si>
  <si>
    <t>-0,366</t>
  </si>
  <si>
    <t>-0,158</t>
  </si>
  <si>
    <t>-0,361</t>
  </si>
  <si>
    <t>-0,156</t>
  </si>
  <si>
    <t>-0,379</t>
  </si>
  <si>
    <t>-0,159</t>
  </si>
  <si>
    <t>-0,424</t>
  </si>
  <si>
    <t>-0,430</t>
  </si>
  <si>
    <t>-0,407</t>
  </si>
  <si>
    <t>-0,151</t>
  </si>
  <si>
    <t>-0,422</t>
  </si>
  <si>
    <t>-0,421</t>
  </si>
  <si>
    <t>-0,169</t>
  </si>
  <si>
    <t>-0,387</t>
  </si>
  <si>
    <t>-0,154</t>
  </si>
  <si>
    <t>яч.4 СВ-2 (ПС Новая)</t>
  </si>
  <si>
    <t>-0,002</t>
  </si>
  <si>
    <t>-0,003</t>
  </si>
  <si>
    <t>-0,001</t>
  </si>
  <si>
    <t>-0,009</t>
  </si>
  <si>
    <t>ООО "Энергосфера"</t>
  </si>
  <si>
    <t>яч.21  ТП-39-1  (ПС Розовая)</t>
  </si>
  <si>
    <t>-0,254</t>
  </si>
  <si>
    <t>-0,183</t>
  </si>
  <si>
    <t>-0,253</t>
  </si>
  <si>
    <t>-0,255</t>
  </si>
  <si>
    <t>-0,257</t>
  </si>
  <si>
    <t>-0,267</t>
  </si>
  <si>
    <t>-0,275</t>
  </si>
  <si>
    <t>-0,184</t>
  </si>
  <si>
    <t>-0,266</t>
  </si>
  <si>
    <t>-0,179</t>
  </si>
  <si>
    <t>-0,263</t>
  </si>
  <si>
    <t>-0,175</t>
  </si>
  <si>
    <t>-0,25</t>
  </si>
  <si>
    <t>-0,172</t>
  </si>
  <si>
    <t>-0,26</t>
  </si>
  <si>
    <t>-0,173</t>
  </si>
  <si>
    <t>яч.8  ТП-39-2 (ПС Розовая)</t>
  </si>
  <si>
    <t>-0,517</t>
  </si>
  <si>
    <t>-0,45</t>
  </si>
  <si>
    <t>-0,449</t>
  </si>
  <si>
    <t>-0,518</t>
  </si>
  <si>
    <t>-0,451</t>
  </si>
  <si>
    <t>-0,448</t>
  </si>
  <si>
    <t>-0,445</t>
  </si>
  <si>
    <t>-0,519</t>
  </si>
  <si>
    <t>-0,442</t>
  </si>
  <si>
    <t>-0,428</t>
  </si>
  <si>
    <t>-0,516</t>
  </si>
  <si>
    <t>-0,515</t>
  </si>
  <si>
    <t>-0,425</t>
  </si>
  <si>
    <t>-0,512</t>
  </si>
  <si>
    <t>-0,423</t>
  </si>
  <si>
    <t>яч.27  ТП-13-1 (ПС Новая)</t>
  </si>
  <si>
    <t>-0,020</t>
  </si>
  <si>
    <t>-0,048</t>
  </si>
  <si>
    <t>-0,049</t>
  </si>
  <si>
    <t>-0,013</t>
  </si>
  <si>
    <t>-0,010</t>
  </si>
  <si>
    <t>-0,011</t>
  </si>
  <si>
    <t>-0,045</t>
  </si>
  <si>
    <t>-0,044</t>
  </si>
  <si>
    <t>яч. 20 ТП-13-2  (ПС Новая)</t>
  </si>
  <si>
    <t>-0,0008</t>
  </si>
  <si>
    <t>-0,005</t>
  </si>
  <si>
    <t>-0,0009</t>
  </si>
  <si>
    <t>-0,007</t>
  </si>
  <si>
    <t>яч.5 РП-БК-1 (ПС Новая)</t>
  </si>
  <si>
    <t>яч.25  РП-БК-2 (ПС Новая)</t>
  </si>
  <si>
    <t>яч.22  РП-БК-3 (ПС Новая)</t>
  </si>
  <si>
    <t>ООО "Уралпрогресс-2216"</t>
  </si>
  <si>
    <t>яч.28   ТП-12  (ПС Розовая)</t>
  </si>
  <si>
    <t>-0,143</t>
  </si>
  <si>
    <t>-0,242</t>
  </si>
  <si>
    <t>-0,198</t>
  </si>
  <si>
    <t>-0,24</t>
  </si>
  <si>
    <t>-0,197</t>
  </si>
  <si>
    <t>-0,217</t>
  </si>
  <si>
    <t>-0,128</t>
  </si>
  <si>
    <t>-0,239</t>
  </si>
  <si>
    <t>-0,235</t>
  </si>
  <si>
    <t>-0,193</t>
  </si>
  <si>
    <t>-0,141</t>
  </si>
  <si>
    <t>-0,103</t>
  </si>
  <si>
    <t>-0,104</t>
  </si>
  <si>
    <t>-0,08</t>
  </si>
  <si>
    <t>-0,101</t>
  </si>
  <si>
    <t>-0,07</t>
  </si>
  <si>
    <t>-0,1</t>
  </si>
  <si>
    <t>-0,074</t>
  </si>
  <si>
    <t>-0,102</t>
  </si>
  <si>
    <t>-0,073</t>
  </si>
  <si>
    <t>яч.15   ТП-48   (ПС Розовая)</t>
  </si>
  <si>
    <t>-0,134</t>
  </si>
  <si>
    <t>-0,152</t>
  </si>
  <si>
    <t>-0,144</t>
  </si>
  <si>
    <t>-0,168</t>
  </si>
  <si>
    <t>-0,119</t>
  </si>
  <si>
    <t>-0,11</t>
  </si>
  <si>
    <t>-0,145</t>
  </si>
  <si>
    <t>-0,167</t>
  </si>
  <si>
    <t>-0,15</t>
  </si>
  <si>
    <t>-0,166</t>
  </si>
  <si>
    <t>-0,111</t>
  </si>
  <si>
    <t>-0,096</t>
  </si>
  <si>
    <t>-0,185</t>
  </si>
  <si>
    <t>-0,307</t>
  </si>
  <si>
    <t>-0,284</t>
  </si>
  <si>
    <t>-0,377</t>
  </si>
  <si>
    <t>-0,356</t>
  </si>
  <si>
    <t>ООО "ПП "Полевской деревообрабатывающий завод"</t>
  </si>
  <si>
    <t xml:space="preserve">яч.23  ПП Полевской ДОЗ                                 </t>
  </si>
  <si>
    <t>-0,012</t>
  </si>
  <si>
    <t>-0,015</t>
  </si>
  <si>
    <t>ООО "Шеспи-Урал"</t>
  </si>
  <si>
    <t>яч.15   ТП-14-1 (ПС Новая)</t>
  </si>
  <si>
    <t>-0,01</t>
  </si>
  <si>
    <t>-0,13</t>
  </si>
  <si>
    <t>-0,014</t>
  </si>
  <si>
    <t xml:space="preserve">гр.7  в  РУ-0,4кВ ТП-20                       </t>
  </si>
  <si>
    <t>ФГУП "Уралкварцсамоцветы"</t>
  </si>
  <si>
    <t>гр.4 в РУ-0,4кВ  ТП-10</t>
  </si>
  <si>
    <t>ООО "Машмех"</t>
  </si>
  <si>
    <t>гр.Мехцех в РУ-0,4кВ  ТП-11</t>
  </si>
  <si>
    <t>-0,008</t>
  </si>
  <si>
    <t>-0,004</t>
  </si>
  <si>
    <t>-0,006</t>
  </si>
  <si>
    <t>ООО "Теплый дом"</t>
  </si>
  <si>
    <t>РУ-0,4кВ УСиП гр.А3</t>
  </si>
  <si>
    <t>РУ-0,4кВ УСиП гр.А5</t>
  </si>
  <si>
    <t>ООО "ПО "Промэкология"</t>
  </si>
  <si>
    <t>гр.12 в РУ-0,4кВ ТП-10</t>
  </si>
  <si>
    <t>гр.14 в РУ-0,4кВ ТП-10</t>
  </si>
  <si>
    <t>-0,018</t>
  </si>
  <si>
    <t>-0,019</t>
  </si>
  <si>
    <t>-0,022</t>
  </si>
  <si>
    <t>-0,021</t>
  </si>
  <si>
    <t>Итого прием:</t>
  </si>
  <si>
    <t>Итого отпуск:</t>
  </si>
  <si>
    <t>ОАО МРУ"</t>
  </si>
  <si>
    <t>Дата подписания: "____"________________2017г.</t>
  </si>
  <si>
    <t>МП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</si>
  <si>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</si>
  <si>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</si>
  <si>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</si>
  <si>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</si>
  <si>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</si>
  <si>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</si>
  <si>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</si>
  <si>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</si>
  <si>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</si>
  <si>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</si>
  <si>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</si>
  <si>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</si>
  <si>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+3,599</t>
  </si>
  <si>
    <t>+2,691</t>
  </si>
  <si>
    <t>+3,715</t>
  </si>
  <si>
    <t>+2,749</t>
  </si>
  <si>
    <t>+3,511</t>
  </si>
  <si>
    <t>+2,592</t>
  </si>
  <si>
    <t>+3,439</t>
  </si>
  <si>
    <t>+2,554</t>
  </si>
  <si>
    <t>+3,164</t>
  </si>
  <si>
    <t>+2,334</t>
  </si>
  <si>
    <t>+3,162</t>
  </si>
  <si>
    <t>+2,168</t>
  </si>
  <si>
    <t>+3,222</t>
  </si>
  <si>
    <t>+2,200</t>
  </si>
  <si>
    <t>+3,236</t>
  </si>
  <si>
    <t>+2,208</t>
  </si>
  <si>
    <t>+3,154</t>
  </si>
  <si>
    <t>+2,164</t>
  </si>
  <si>
    <t>+3,155</t>
  </si>
  <si>
    <t>+2,195</t>
  </si>
  <si>
    <t>+2,953</t>
  </si>
  <si>
    <t>+2,159</t>
  </si>
  <si>
    <t>+2,206</t>
  </si>
  <si>
    <t>+1,140</t>
  </si>
  <si>
    <t>+2,351</t>
  </si>
  <si>
    <t>+2,340</t>
  </si>
  <si>
    <t>+1,137</t>
  </si>
  <si>
    <t>+2,355</t>
  </si>
  <si>
    <t>+1,173</t>
  </si>
  <si>
    <t>+2,348</t>
  </si>
  <si>
    <t>+1,196</t>
  </si>
  <si>
    <t>+1,168</t>
  </si>
  <si>
    <t>+2,329</t>
  </si>
  <si>
    <t>+1,155</t>
  </si>
  <si>
    <t>+2,330</t>
  </si>
  <si>
    <t>+1,15</t>
  </si>
  <si>
    <t>+2,308</t>
  </si>
  <si>
    <t>+1,144</t>
  </si>
  <si>
    <t>+2,309</t>
  </si>
  <si>
    <t>+1,130</t>
  </si>
  <si>
    <t>+2,275</t>
  </si>
  <si>
    <t>+1,113</t>
  </si>
  <si>
    <t>+2,287</t>
  </si>
  <si>
    <t>-0,028</t>
  </si>
  <si>
    <t>0,061</t>
  </si>
  <si>
    <t>-0,05</t>
  </si>
  <si>
    <t>-0,069</t>
  </si>
  <si>
    <t>-0,031</t>
  </si>
  <si>
    <t>-0,139</t>
  </si>
  <si>
    <t>-0,14</t>
  </si>
  <si>
    <t>-0,109</t>
  </si>
  <si>
    <t>-0,066</t>
  </si>
  <si>
    <t>-0,065</t>
  </si>
  <si>
    <t>-0,405</t>
  </si>
  <si>
    <t>-0,397</t>
  </si>
  <si>
    <t>-0,321</t>
  </si>
  <si>
    <t>-0,170</t>
  </si>
  <si>
    <t>-0,470</t>
  </si>
  <si>
    <t>-0,215</t>
  </si>
  <si>
    <t>-0,480</t>
  </si>
  <si>
    <t>-0,478</t>
  </si>
  <si>
    <t>-0,188</t>
  </si>
  <si>
    <t>-0,459</t>
  </si>
  <si>
    <t>-0,462</t>
  </si>
  <si>
    <t>-0,157</t>
  </si>
  <si>
    <t>-0,450</t>
  </si>
  <si>
    <t>-0,439</t>
  </si>
  <si>
    <t>-0,431</t>
  </si>
  <si>
    <t>-0,406</t>
  </si>
  <si>
    <t>-0,256</t>
  </si>
  <si>
    <t>-0,171</t>
  </si>
  <si>
    <t>-0,258</t>
  </si>
  <si>
    <t>-0,174</t>
  </si>
  <si>
    <t>-0,259</t>
  </si>
  <si>
    <t>-0,176</t>
  </si>
  <si>
    <t>-0,177</t>
  </si>
  <si>
    <t>-0,261</t>
  </si>
  <si>
    <t>-0,264</t>
  </si>
  <si>
    <t>-0,268</t>
  </si>
  <si>
    <t>-0,178</t>
  </si>
  <si>
    <t>-0,27</t>
  </si>
  <si>
    <t>-0,509</t>
  </si>
  <si>
    <t>-0,426</t>
  </si>
  <si>
    <t>-0,511</t>
  </si>
  <si>
    <t>-0,427</t>
  </si>
  <si>
    <t>-0,513</t>
  </si>
  <si>
    <t>-0,429</t>
  </si>
  <si>
    <t>-0,432</t>
  </si>
  <si>
    <t>-0,436</t>
  </si>
  <si>
    <t>-0,438</t>
  </si>
  <si>
    <t>-0,043</t>
  </si>
  <si>
    <t>-0,042</t>
  </si>
  <si>
    <t>-0,046</t>
  </si>
  <si>
    <t>-0,0007</t>
  </si>
  <si>
    <t>-0,075</t>
  </si>
  <si>
    <t>-0,105</t>
  </si>
  <si>
    <t>-0,125</t>
  </si>
  <si>
    <t>-0,094</t>
  </si>
  <si>
    <t>-0,132</t>
  </si>
  <si>
    <t>-0,129</t>
  </si>
  <si>
    <t>-0,117</t>
  </si>
  <si>
    <t>-0,088</t>
  </si>
  <si>
    <t>-0,095</t>
  </si>
  <si>
    <t>-0,301</t>
  </si>
  <si>
    <t>-0,327</t>
  </si>
  <si>
    <t>-0,35</t>
  </si>
  <si>
    <t>-0,372</t>
  </si>
  <si>
    <t>-0,309</t>
  </si>
  <si>
    <t>-0,351</t>
  </si>
  <si>
    <t>-0,203</t>
  </si>
  <si>
    <t>-0,227</t>
  </si>
  <si>
    <t>-0,202</t>
  </si>
  <si>
    <t>-0,087</t>
  </si>
  <si>
    <t>-0,216</t>
  </si>
  <si>
    <t>-0,204</t>
  </si>
  <si>
    <t>-0,082</t>
  </si>
  <si>
    <t>-0,191</t>
  </si>
  <si>
    <t>Дата подписания: "____"________________2014г.</t>
  </si>
  <si>
    <t>2017г.</t>
  </si>
  <si>
    <t>Напряжение в точках замера, кВ</t>
  </si>
  <si>
    <t>Таблица 2</t>
  </si>
  <si>
    <t>№ пп</t>
  </si>
  <si>
    <t>Элемент однолинейной схемы</t>
  </si>
  <si>
    <t>РУ-6кВ I СШ 6кВ</t>
  </si>
  <si>
    <t>РУ-6кВ II СШ 6кВ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</si>
</sst>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FF0000"/>
      <name val="Arial Cyr"/>
      <charset val="204"/>
    </font>
    <font>
      <sz val="10"/>
      <name val="Times New Roman"/>
      <family val="1"/>
      <charset val="204"/>
    </font>
    <font>
      <sz val="10"/>
      <color rgb="FF7030A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Symbol"/>
      <family val="1"/>
      <charset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4"/>
      <name val="Times New Roman"/>
      <family val="1"/>
    </font>
    <font>
      <b/>
      <sz val="9"/>
      <name val="Symbol"/>
      <family val="1"/>
      <charset val="2"/>
    </font>
    <font>
      <b/>
      <sz val="14"/>
      <name val="Symbol"/>
      <family val="1"/>
      <charset val="2"/>
    </font>
    <font>
      <b/>
      <sz val="10"/>
      <name val="Times New Roman"/>
      <family val="1"/>
    </font>
    <font>
      <sz val="10"/>
      <name val="Times New Roman CYR"/>
      <charset val="204"/>
    </font>
    <font>
      <sz val="10"/>
      <name val="Arial Cyr"/>
    </font>
    <font>
      <sz val="10"/>
      <color rgb="FF00B050"/>
      <name val="Times New Roman"/>
      <family val="1"/>
    </font>
    <font>
      <sz val="12"/>
      <name val="Arial Cyr"/>
      <charset val="204"/>
    </font>
    <font>
      <sz val="10"/>
      <color rgb="FF0070C0"/>
      <name val="Times New Roman"/>
      <family val="1"/>
    </font>
    <font>
      <b/>
      <sz val="10"/>
      <color rgb="FFC00000"/>
      <name val="Arial Cyr"/>
      <charset val="204"/>
    </font>
    <font>
      <sz val="10"/>
      <color indexed="20"/>
      <name val="Arial Cyr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sz val="10"/>
      <color indexed="57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color rgb="FF00B050"/>
      <name val="Arial Cyr"/>
      <family val="2"/>
      <charset val="204"/>
    </font>
    <font>
      <sz val="10"/>
      <color rgb="FFFF000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7030A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517">
    <xf numFmtId="0" fontId="0" fillId="0" borderId="0" xfId="0"/>
    <xf numFmtId="0" fontId="2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left" vertical="center" wrapText="1" indent="1"/>
    </xf>
    <xf numFmtId="164" fontId="5" fillId="0" borderId="0" xfId="0" applyNumberFormat="1" applyFont="1" applyFill="1" applyBorder="1" applyAlignment="1" applyProtection="1">
      <alignment horizontal="right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9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>
      <alignment horizontal="left" vertical="center" wrapText="1" indent="1"/>
    </xf>
    <xf numFmtId="164" fontId="7" fillId="0" borderId="34" xfId="0" applyNumberFormat="1" applyFont="1" applyFill="1" applyBorder="1" applyAlignment="1">
      <alignment horizontal="right" vertical="center" wrapText="1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 horizontal="left" vertical="center" wrapText="1" indent="1"/>
    </xf>
    <xf numFmtId="0" fontId="2" fillId="0" borderId="5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164" fontId="2" fillId="0" borderId="64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6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27" xfId="0" applyNumberFormat="1" applyFont="1" applyBorder="1" applyAlignment="1">
      <alignment horizontal="left" vertical="center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>
      <alignment horizontal="left" vertical="center" wrapText="1" indent="4"/>
    </xf>
    <xf numFmtId="0" fontId="2" fillId="0" borderId="61" xfId="0" applyFont="1" applyBorder="1" applyAlignment="1">
      <alignment horizontal="left" vertical="center" wrapText="1" indent="4"/>
    </xf>
    <xf numFmtId="49" fontId="2" fillId="0" borderId="63" xfId="0" applyNumberFormat="1" applyFont="1" applyBorder="1" applyAlignment="1">
      <alignment horizontal="left" vertical="center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>
      <alignment horizontal="left" vertical="center" wrapText="1" indent="4"/>
    </xf>
    <xf numFmtId="0" fontId="2" fillId="0" borderId="68" xfId="0" applyFont="1" applyBorder="1" applyAlignment="1">
      <alignment horizontal="left" vertical="center" wrapText="1" indent="4"/>
    </xf>
    <xf numFmtId="0" fontId="9" fillId="0" borderId="0" xfId="0" applyFont="1"/>
    <xf numFmtId="0" fontId="2" fillId="0" borderId="6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10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10" fillId="0" borderId="68" xfId="0" applyFont="1" applyFill="1" applyBorder="1" applyAlignment="1" applyProtection="1">
      <alignment horizontal="center" vertical="center" wrapText="1"/>
      <protection locked="0"/>
    </xf>
    <xf numFmtId="0" fontId="10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 indent="4"/>
    </xf>
    <xf numFmtId="0" fontId="2" fillId="0" borderId="57" xfId="0" applyFont="1" applyBorder="1" applyAlignment="1">
      <alignment horizontal="left" vertical="center" wrapText="1" indent="4"/>
    </xf>
    <xf numFmtId="0" fontId="2" fillId="0" borderId="26" xfId="0" applyFont="1" applyBorder="1" applyAlignment="1">
      <alignment horizontal="left" vertical="center" wrapText="1" indent="4"/>
    </xf>
    <xf numFmtId="16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left" vertical="center" wrapText="1" indent="4"/>
    </xf>
    <xf numFmtId="0" fontId="2" fillId="0" borderId="70" xfId="0" applyFont="1" applyBorder="1" applyAlignment="1">
      <alignment horizontal="left" vertical="center" wrapText="1" indent="4"/>
    </xf>
    <xf numFmtId="164" fontId="2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left" vertical="center" wrapText="1" indent="4"/>
    </xf>
    <xf numFmtId="0" fontId="2" fillId="0" borderId="58" xfId="0" applyFont="1" applyBorder="1" applyAlignment="1">
      <alignment horizontal="left" vertical="center" wrapText="1" indent="4"/>
    </xf>
    <xf numFmtId="0" fontId="2" fillId="0" borderId="34" xfId="0" applyFont="1" applyBorder="1" applyAlignment="1">
      <alignment horizontal="left" vertical="center" wrapText="1" indent="4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 indent="4"/>
    </xf>
    <xf numFmtId="0" fontId="2" fillId="0" borderId="42" xfId="0" applyFont="1" applyBorder="1" applyAlignment="1">
      <alignment horizontal="left" vertical="center" wrapText="1" indent="4"/>
    </xf>
    <xf numFmtId="0" fontId="2" fillId="0" borderId="41" xfId="0" applyFont="1" applyBorder="1" applyAlignment="1">
      <alignment horizontal="left" vertical="center" wrapText="1" indent="4"/>
    </xf>
    <xf numFmtId="0" fontId="3" fillId="0" borderId="0" xfId="0" applyFont="1"/>
    <xf numFmtId="0" fontId="12" fillId="0" borderId="25" xfId="0" applyFont="1" applyBorder="1" applyAlignment="1">
      <alignment horizontal="left" vertical="center" wrapText="1" indent="2"/>
    </xf>
    <xf numFmtId="0" fontId="12" fillId="0" borderId="57" xfId="0" applyFont="1" applyBorder="1" applyAlignment="1">
      <alignment horizontal="left" vertical="center" wrapText="1" indent="2"/>
    </xf>
    <xf numFmtId="0" fontId="12" fillId="0" borderId="26" xfId="0" applyFont="1" applyBorder="1" applyAlignment="1">
      <alignment horizontal="left" vertical="center" wrapText="1" indent="2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57" xfId="0" quotePrefix="1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 indent="2"/>
    </xf>
    <xf numFmtId="0" fontId="12" fillId="0" borderId="58" xfId="0" applyFont="1" applyBorder="1" applyAlignment="1">
      <alignment horizontal="left" vertical="center" wrapText="1" indent="2"/>
    </xf>
    <xf numFmtId="0" fontId="12" fillId="0" borderId="34" xfId="0" applyFont="1" applyBorder="1" applyAlignment="1">
      <alignment horizontal="left" vertical="center" wrapText="1" indent="2"/>
    </xf>
    <xf numFmtId="165" fontId="2" fillId="0" borderId="67" xfId="0" applyNumberFormat="1" applyFont="1" applyBorder="1" applyAlignment="1">
      <alignment horizontal="center" vertical="center" wrapText="1"/>
    </xf>
    <xf numFmtId="165" fontId="2" fillId="0" borderId="38" xfId="0" quotePrefix="1" applyNumberFormat="1" applyFont="1" applyBorder="1" applyAlignment="1">
      <alignment horizontal="center" vertical="center" wrapText="1"/>
    </xf>
    <xf numFmtId="165" fontId="2" fillId="0" borderId="70" xfId="0" applyNumberFormat="1" applyFont="1" applyBorder="1" applyAlignment="1">
      <alignment horizontal="center" vertical="center" wrapText="1"/>
    </xf>
    <xf numFmtId="0" fontId="2" fillId="0" borderId="58" xfId="0" quotePrefix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 indent="2"/>
    </xf>
    <xf numFmtId="0" fontId="12" fillId="0" borderId="42" xfId="0" applyFont="1" applyBorder="1" applyAlignment="1">
      <alignment horizontal="left" vertical="center" wrapText="1" indent="2"/>
    </xf>
    <xf numFmtId="0" fontId="12" fillId="0" borderId="41" xfId="0" applyFont="1" applyBorder="1" applyAlignment="1">
      <alignment horizontal="left" vertical="center" wrapText="1" indent="2"/>
    </xf>
    <xf numFmtId="0" fontId="2" fillId="0" borderId="4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2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left" vertical="center" wrapText="1" indent="2"/>
    </xf>
    <xf numFmtId="0" fontId="12" fillId="0" borderId="5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2"/>
    </xf>
    <xf numFmtId="164" fontId="2" fillId="0" borderId="58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 indent="2"/>
    </xf>
    <xf numFmtId="0" fontId="2" fillId="0" borderId="1" xfId="0" quotePrefix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0" fontId="18" fillId="0" borderId="7" xfId="0" quotePrefix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7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21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164" fontId="7" fillId="0" borderId="34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164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53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164" fontId="2" fillId="0" borderId="65" xfId="0" applyNumberFormat="1" applyFont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/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0" fontId="10" fillId="0" borderId="65" xfId="0" applyFont="1" applyFill="1" applyBorder="1" applyAlignment="1" applyProtection="1">
      <alignment horizontal="center" vertical="center" wrapText="1"/>
      <protection locked="0"/>
    </xf>
    <xf numFmtId="0" fontId="10" fillId="0" borderId="6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8" xfId="0" applyBorder="1"/>
    <xf numFmtId="0" fontId="22" fillId="0" borderId="0" xfId="0" applyFont="1"/>
    <xf numFmtId="0" fontId="23" fillId="0" borderId="43" xfId="0" applyFont="1" applyFill="1" applyBorder="1" applyAlignment="1" applyProtection="1">
      <alignment horizontal="center" vertical="center" wrapText="1"/>
      <protection locked="0"/>
    </xf>
    <xf numFmtId="0" fontId="23" fillId="0" borderId="52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0" borderId="0" xfId="0" applyFont="1"/>
    <xf numFmtId="0" fontId="23" fillId="0" borderId="5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" fillId="0" borderId="72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 wrapText="1"/>
      <protection locked="0"/>
    </xf>
    <xf numFmtId="2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2" fillId="0" borderId="25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164" fontId="2" fillId="0" borderId="38" xfId="0" quotePrefix="1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0" fillId="0" borderId="0" xfId="0" applyFont="1"/>
    <xf numFmtId="0" fontId="28" fillId="0" borderId="0" xfId="0" applyFont="1"/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/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/>
    <xf numFmtId="0" fontId="0" fillId="0" borderId="16" xfId="0" applyBorder="1" applyAlignment="1">
      <alignment horizontal="left"/>
    </xf>
    <xf numFmtId="0" fontId="0" fillId="0" borderId="36" xfId="0" applyFont="1" applyBorder="1"/>
    <xf numFmtId="164" fontId="0" fillId="0" borderId="36" xfId="0" applyNumberFormat="1" applyFont="1" applyBorder="1"/>
    <xf numFmtId="0" fontId="0" fillId="0" borderId="72" xfId="0" applyFont="1" applyBorder="1"/>
    <xf numFmtId="0" fontId="0" fillId="0" borderId="48" xfId="0" applyFont="1" applyBorder="1"/>
    <xf numFmtId="0" fontId="0" fillId="0" borderId="16" xfId="0" applyFont="1" applyBorder="1"/>
    <xf numFmtId="0" fontId="29" fillId="0" borderId="16" xfId="0" applyFont="1" applyBorder="1" applyAlignment="1">
      <alignment horizontal="left"/>
    </xf>
    <xf numFmtId="0" fontId="29" fillId="0" borderId="36" xfId="0" applyFont="1" applyBorder="1"/>
    <xf numFmtId="164" fontId="29" fillId="0" borderId="36" xfId="0" applyNumberFormat="1" applyFont="1" applyBorder="1"/>
    <xf numFmtId="0" fontId="29" fillId="0" borderId="36" xfId="0" applyFont="1" applyBorder="1" applyAlignment="1">
      <alignment horizontal="left"/>
    </xf>
    <xf numFmtId="2" fontId="0" fillId="0" borderId="0" xfId="0" applyNumberFormat="1" applyFont="1"/>
    <xf numFmtId="49" fontId="30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0" fillId="0" borderId="4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wrapText="1"/>
    </xf>
    <xf numFmtId="0" fontId="26" fillId="0" borderId="38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32" fillId="0" borderId="36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32" fillId="0" borderId="36" xfId="0" applyFont="1" applyBorder="1" applyAlignment="1">
      <alignment horizontal="center" wrapText="1"/>
    </xf>
    <xf numFmtId="49" fontId="32" fillId="0" borderId="36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wrapText="1"/>
    </xf>
    <xf numFmtId="0" fontId="0" fillId="0" borderId="36" xfId="0" applyBorder="1"/>
    <xf numFmtId="0" fontId="33" fillId="0" borderId="36" xfId="0" applyFont="1" applyBorder="1"/>
    <xf numFmtId="1" fontId="33" fillId="0" borderId="36" xfId="0" applyNumberFormat="1" applyFont="1" applyBorder="1" applyAlignment="1" applyProtection="1">
      <alignment horizontal="center" vertical="center"/>
    </xf>
    <xf numFmtId="0" fontId="32" fillId="0" borderId="36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vertical="top"/>
    </xf>
    <xf numFmtId="164" fontId="0" fillId="0" borderId="36" xfId="0" applyNumberFormat="1" applyFont="1" applyBorder="1" applyAlignment="1" applyProtection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2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/>
    <xf numFmtId="0" fontId="0" fillId="0" borderId="36" xfId="0" applyBorder="1" applyAlignment="1">
      <alignment horizontal="center" vertical="center"/>
    </xf>
    <xf numFmtId="0" fontId="0" fillId="0" borderId="36" xfId="0" applyBorder="1" applyAlignment="1"/>
    <xf numFmtId="0" fontId="0" fillId="0" borderId="44" xfId="0" applyBorder="1" applyAlignment="1">
      <alignment horizont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48" xfId="0" applyBorder="1" applyAlignment="1">
      <alignment horizontal="center" wrapText="1"/>
    </xf>
    <xf numFmtId="49" fontId="0" fillId="0" borderId="36" xfId="0" applyNumberFormat="1" applyBorder="1" applyAlignment="1">
      <alignment horizontal="center" vertical="center"/>
    </xf>
    <xf numFmtId="49" fontId="0" fillId="0" borderId="36" xfId="0" applyNumberFormat="1" applyBorder="1"/>
    <xf numFmtId="49" fontId="38" fillId="0" borderId="36" xfId="0" applyNumberFormat="1" applyFont="1" applyBorder="1"/>
    <xf numFmtId="49" fontId="0" fillId="0" borderId="36" xfId="0" applyNumberFormat="1" applyFont="1" applyBorder="1"/>
    <xf numFmtId="0" fontId="0" fillId="0" borderId="36" xfId="0" applyBorder="1" applyAlignment="1">
      <alignment horizontal="left" wrapText="1"/>
    </xf>
    <xf numFmtId="0" fontId="0" fillId="0" borderId="36" xfId="0" applyBorder="1" applyAlignment="1">
      <alignment wrapText="1"/>
    </xf>
    <xf numFmtId="0" fontId="29" fillId="0" borderId="36" xfId="0" applyFont="1" applyBorder="1" applyAlignment="1">
      <alignment wrapText="1"/>
    </xf>
    <xf numFmtId="49" fontId="0" fillId="0" borderId="36" xfId="0" applyNumberFormat="1" applyFon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38" fillId="0" borderId="36" xfId="0" applyNumberFormat="1" applyFont="1" applyBorder="1" applyAlignment="1">
      <alignment horizontal="left"/>
    </xf>
    <xf numFmtId="0" fontId="7" fillId="0" borderId="36" xfId="2" applyNumberFormat="1" applyFont="1" applyBorder="1" applyAlignment="1">
      <alignment horizontal="left" wrapText="1"/>
    </xf>
    <xf numFmtId="0" fontId="0" fillId="0" borderId="36" xfId="0" applyFont="1" applyBorder="1" applyAlignment="1">
      <alignment wrapText="1"/>
    </xf>
    <xf numFmtId="0" fontId="29" fillId="0" borderId="36" xfId="0" applyFont="1" applyFill="1" applyBorder="1" applyAlignment="1">
      <alignment wrapText="1"/>
    </xf>
    <xf numFmtId="0" fontId="0" fillId="0" borderId="36" xfId="0" applyNumberFormat="1" applyFont="1" applyBorder="1" applyAlignment="1">
      <alignment horizontal="left"/>
    </xf>
    <xf numFmtId="0" fontId="0" fillId="0" borderId="36" xfId="0" applyNumberFormat="1" applyFont="1" applyBorder="1"/>
    <xf numFmtId="0" fontId="0" fillId="0" borderId="73" xfId="0" applyBorder="1" applyAlignment="1">
      <alignment wrapText="1"/>
    </xf>
    <xf numFmtId="0" fontId="0" fillId="0" borderId="73" xfId="0" applyBorder="1" applyAlignment="1">
      <alignment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/>
    <xf numFmtId="0" fontId="0" fillId="0" borderId="0" xfId="0" applyAlignment="1">
      <alignment horizontal="right"/>
    </xf>
    <xf numFmtId="0" fontId="41" fillId="0" borderId="36" xfId="0" applyFont="1" applyBorder="1" applyAlignment="1">
      <alignment horizontal="center" vertical="center" wrapText="1"/>
    </xf>
    <xf numFmtId="0" fontId="42" fillId="0" borderId="36" xfId="0" applyFont="1" applyBorder="1" applyAlignment="1"/>
    <xf numFmtId="0" fontId="43" fillId="0" borderId="36" xfId="0" applyFont="1" applyBorder="1" applyAlignment="1">
      <alignment horizontal="center" wrapText="1"/>
    </xf>
    <xf numFmtId="0" fontId="43" fillId="0" borderId="36" xfId="0" applyFont="1" applyBorder="1" applyAlignment="1">
      <alignment horizontal="center" vertical="center" wrapText="1"/>
    </xf>
    <xf numFmtId="49" fontId="43" fillId="0" borderId="36" xfId="0" applyNumberFormat="1" applyFont="1" applyBorder="1" applyAlignment="1">
      <alignment horizontal="center" vertical="center"/>
    </xf>
    <xf numFmtId="49" fontId="43" fillId="0" borderId="36" xfId="0" applyNumberFormat="1" applyFont="1" applyBorder="1" applyAlignment="1">
      <alignment vertical="center"/>
    </xf>
    <xf numFmtId="0" fontId="43" fillId="0" borderId="36" xfId="0" applyFont="1" applyBorder="1" applyAlignment="1">
      <alignment horizontal="center"/>
    </xf>
    <xf numFmtId="0" fontId="43" fillId="0" borderId="36" xfId="0" applyFont="1" applyBorder="1"/>
    <xf numFmtId="0" fontId="43" fillId="0" borderId="0" xfId="0" applyFont="1"/>
    <xf numFmtId="0" fontId="43" fillId="0" borderId="36" xfId="0" applyFont="1" applyBorder="1" applyAlignment="1">
      <alignment vertical="center"/>
    </xf>
    <xf numFmtId="0" fontId="43" fillId="0" borderId="0" xfId="0" applyFont="1" applyAlignment="1"/>
    <xf numFmtId="0" fontId="43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Обычный_prom_control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ODS/&#1057;&#1090;&#1072;&#1096;&#1082;&#1077;&#1074;&#1080;&#1095;/&#1055;&#1072;&#1088;&#1072;&#1084;&#1077;&#1090;&#1088;&#1099;%20&#1055;&#1057;-&#1087;&#1086;&#1090;&#1088;&#1077;&#1073;&#1080;&#1090;&#1077;&#1083;&#1077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Topol/Otchet/AktTrans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Documents%20and%20Settings/ezhov/&#1052;&#1086;&#1080;%20&#1076;&#1086;&#1082;&#1091;&#1084;&#1077;&#1085;&#1090;&#1099;/&#1052;&#1086;&#1080;%20&#1076;&#1086;&#1082;&#1091;&#1084;&#1077;&#1085;&#1090;&#1099;/&#1054;&#1090;&#1095;&#1077;&#1090;%20&#1072;&#1087;&#1088;&#1077;&#1083;&#1100;/&#1050;&#1085;&#1080;&#1075;&#1072;%201-4-07&#1086;&#1090;&#1095;&#1077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&#1047;&#1072;&#1084;&#1077;&#1088;&#1099;%20(&#1079;&#1080;&#1084;&#1072;%202017&#1075;)%20(&#1040;&#1074;&#1090;&#1086;&#1089;&#1086;&#1093;&#1088;&#1072;&#1085;&#1077;&#1085;&#1085;&#1099;&#108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РЭС"/>
      <sheetName val="СРЭС"/>
      <sheetName val="КРЭС"/>
      <sheetName val="АРЭС"/>
      <sheetName val="БАЭС"/>
      <sheetName val="БелРЭС"/>
      <sheetName val="КУРЭС"/>
      <sheetName val="RРЭС"/>
      <sheetName val="REРЭС"/>
      <sheetName val="РЭС"/>
      <sheetName val="ККРЭС"/>
      <sheetName val="БлРЭС"/>
      <sheetName val="БеРЭС"/>
      <sheetName val="&lt;РЭС"/>
      <sheetName val="АЭС"/>
      <sheetName val="ЭС"/>
      <sheetName val="БЭС"/>
    </sheetNames>
    <sheetDataSet>
      <sheetData sheetId="0" refreshError="1"/>
      <sheetData sheetId="1" refreshError="1"/>
      <sheetData sheetId="2" refreshError="1"/>
      <sheetData sheetId="3" refreshError="1">
        <row r="6">
          <cell r="C6">
            <v>2.5</v>
          </cell>
          <cell r="E6">
            <v>4.0000000000000001E-3</v>
          </cell>
          <cell r="F6">
            <v>2.4E-2</v>
          </cell>
          <cell r="I6">
            <v>6.55</v>
          </cell>
          <cell r="L6">
            <v>0.125</v>
          </cell>
        </row>
        <row r="7">
          <cell r="C7">
            <v>2.5</v>
          </cell>
          <cell r="E7">
            <v>4.0000000000000001E-3</v>
          </cell>
          <cell r="F7">
            <v>2.4E-2</v>
          </cell>
          <cell r="I7">
            <v>6.46</v>
          </cell>
          <cell r="L7">
            <v>0.125</v>
          </cell>
        </row>
        <row r="8">
          <cell r="C8">
            <v>16</v>
          </cell>
          <cell r="E8">
            <v>2.5000000000000001E-2</v>
          </cell>
          <cell r="F8">
            <v>5.2999999999999999E-2</v>
          </cell>
          <cell r="I8">
            <v>10.75</v>
          </cell>
          <cell r="L8">
            <v>0.16800000000000001</v>
          </cell>
        </row>
        <row r="9">
          <cell r="C9">
            <v>16</v>
          </cell>
          <cell r="E9">
            <v>2.5000000000000001E-2</v>
          </cell>
          <cell r="F9">
            <v>5.2999999999999999E-2</v>
          </cell>
          <cell r="I9">
            <v>10.8</v>
          </cell>
          <cell r="L9">
            <v>0.16800000000000001</v>
          </cell>
        </row>
        <row r="10">
          <cell r="C10">
            <v>16</v>
          </cell>
          <cell r="E10">
            <v>2.9000000000000001E-2</v>
          </cell>
          <cell r="F10">
            <v>6.2E-2</v>
          </cell>
          <cell r="I10">
            <v>11.22</v>
          </cell>
          <cell r="L10">
            <v>0.13119999999999998</v>
          </cell>
        </row>
        <row r="11">
          <cell r="C11">
            <v>16</v>
          </cell>
          <cell r="E11">
            <v>2.1000000000000001E-2</v>
          </cell>
          <cell r="F11">
            <v>5.3999999999999999E-2</v>
          </cell>
          <cell r="I11">
            <v>10.59</v>
          </cell>
          <cell r="L11">
            <v>0.11199999999999999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чики&quot;Р&quot;"/>
      <sheetName val="счетчики&quot;Р&quot;сверка"/>
      <sheetName val="Розовая ВЭС"/>
      <sheetName val="Розовая 28.02.-26.03."/>
      <sheetName val="Розовая 28.02.-19.03."/>
      <sheetName val="Розовая 28.02.-12.03. "/>
      <sheetName val="счетчики&quot;Н&quot;"/>
      <sheetName val="Новая ВЭС"/>
      <sheetName val="Новая 28.02.-26.03."/>
      <sheetName val="Новая 28.02.-19.03."/>
      <sheetName val="Новая 28.02.-12.03."/>
      <sheetName val="счетчики&quot;С&quot;"/>
      <sheetName val="счетчики&quot;С&quot;сверка"/>
      <sheetName val="Солнечная ВЭС"/>
      <sheetName val="Солнечная 28.02.-26.03."/>
      <sheetName val="Солнечная 28.02.-19.03."/>
      <sheetName val="Солнечная 28.02.-12.03. "/>
      <sheetName val="счетчики&quot;И&quot;"/>
      <sheetName val="счетчики&quot;И&quot; сверка"/>
      <sheetName val="Изумруд ВЭС"/>
      <sheetName val="Изумруд 28.02.-26.03."/>
      <sheetName val="Изумруд 28.02.-19.03."/>
      <sheetName val="Изумруд 28.02.-12.03."/>
      <sheetName val="ТП-10 26.03."/>
      <sheetName val="ТП-10 19.03."/>
      <sheetName val="ТП-10"/>
      <sheetName val="Розовая"/>
      <sheetName val="Новая"/>
      <sheetName val="Солнечная"/>
      <sheetName val="Изумруд"/>
      <sheetName val="Приложение ,баланс"/>
      <sheetName val="Приложение № 2"/>
      <sheetName val="Приложение УЭСК"/>
      <sheetName val="Приложения №1 "/>
      <sheetName val="Энергобаланс"/>
      <sheetName val="Приложение прием"/>
      <sheetName val="Приложение отпуск"/>
      <sheetName val="Акт оказанных услуг"/>
      <sheetName val="Зелен камень ВЭС"/>
      <sheetName val="Машмех ВЭС "/>
      <sheetName val="Регионгаз ВЭС"/>
      <sheetName val="Уралкварц ВЭС"/>
      <sheetName val="Приложение отпускМРУ1 "/>
      <sheetName val="&quot;УЭСК&quot;"/>
      <sheetName val="Регионгаз"/>
      <sheetName val="Отчет МРУ 0,4 ВЭС"/>
      <sheetName val="МРУ.общий"/>
      <sheetName val="Ведомость показ.МРУ-0,4 отУЭСК"/>
      <sheetName val="Расход цеха№4"/>
      <sheetName val="Расход склады"/>
      <sheetName val="Расход керносклад"/>
      <sheetName val="Акт приема-перед.Зел. кам."/>
      <sheetName val="Акт первич.учета Зел. кам."/>
      <sheetName val="Уралпрогресс"/>
      <sheetName val="Металлон"/>
      <sheetName val="ООО&quot;ЭЛТЭК&quot;"/>
      <sheetName val="Цех №5"/>
      <sheetName val="Субабоненты."/>
      <sheetName val="Уралсвязьинф."/>
      <sheetName val="Монтажн.мастерск"/>
      <sheetName val="Королев А.М."/>
      <sheetName val="Дог.вел.ВЭС"/>
      <sheetName val="Лиц.счёт."/>
      <sheetName val="Общ.ПС"/>
      <sheetName val="Сводная"/>
      <sheetName val="МРУ общий 28.02.07-26.03.07."/>
      <sheetName val="МРУ общий 28.02.07-19.03.07"/>
      <sheetName val="МРУ общий 28.02.07-12.03.07 "/>
      <sheetName val="Справка 2007г.печать"/>
      <sheetName val="Справка 2007г.печать 19.03."/>
      <sheetName val="Отчет ВЭС "/>
      <sheetName val="Отчет ВЭС - 20"/>
      <sheetName val="Отчет ВЭС - 23"/>
      <sheetName val="АКТ приема-передачи УЭСК"/>
      <sheetName val="АКТ приема-передачи УЭСК ТСО"/>
      <sheetName val="АКТпроверки расч.уч УЭСК ТСО"/>
      <sheetName val="АКТ первич.учета УЭСК"/>
      <sheetName val="АКТ первич.учета УЭСК ТСО"/>
      <sheetName val="Ведомость показаний УЭСК"/>
      <sheetName val="АКТ приема-передачи Регионгаз"/>
      <sheetName val="Акт осмотра приб.уч. Регионгаз"/>
      <sheetName val="АКТ первич.учета Регионгаз"/>
      <sheetName val="АКТ первич.учетаУралкварц."/>
      <sheetName val="АКТ приема-передачиУралкварц."/>
      <sheetName val="АКТ приема-передачиУралпрогресс"/>
      <sheetName val="АКТ первич.учета Уралпрогресс"/>
      <sheetName val="Справка ПЭО"/>
      <sheetName val="АсбоТехСнаб ВЭСмарт"/>
      <sheetName val="АсбоТехСнаб ВЭСфевраль"/>
      <sheetName val="АсбоТехСнаб ВЭСянварь"/>
      <sheetName val="ЭЛТЭК- ВЭС март"/>
      <sheetName val="ЭЛТЭК- ВЭС февраль"/>
      <sheetName val="ЭЛТЭК- ВЭС январь"/>
      <sheetName val="Уралсвязьинформ ВЭС март"/>
      <sheetName val="Уралсвязьинформ ВЭС февраль"/>
      <sheetName val="Уралсвязьинформ ВЭС январь"/>
      <sheetName val="Приложение отпускМРУ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вед.декабрь (2016г)аскуэ"/>
      <sheetName val="ИЗУМРУД "/>
      <sheetName val="ИЗУМРУД  (2)"/>
      <sheetName val="ИЗУМРУД  (3)"/>
      <sheetName val="ИЗУМРУД  (4)"/>
      <sheetName val="ИЗУМРУД  (5)"/>
      <sheetName val="ИЗУМРУД  (6)"/>
      <sheetName val="СОЛНЕЧНАЯ "/>
      <sheetName val="СОЛНЕЧНАЯ1"/>
      <sheetName val="СОЛНЕЧНАЯ2 "/>
      <sheetName val="СОЛНЕЧНАЯ3"/>
      <sheetName val="СОЛНЕЧНАЯ4"/>
      <sheetName val="СОЛНЕЧНАЯ5"/>
      <sheetName val="РОЗОВАЯ1"/>
      <sheetName val="РОЗОВАЯ1 (2)"/>
      <sheetName val="РОЗОВАЯ1 (3)"/>
      <sheetName val="РОЗОВАЯ1 (4)"/>
      <sheetName val="РОЗОВАЯ1 (5)"/>
      <sheetName val="РОЗОВАЯ1 (6)"/>
      <sheetName val="Ведомость замера (ОФ-12)"/>
      <sheetName val="Ведомость замера МРСК  "/>
      <sheetName val="Вед. замераМРСКобщ по уровн2016"/>
      <sheetName val="Ведомость замера Асгард"/>
      <sheetName val="Вед.замера Карягин"/>
      <sheetName val="Ведомость замера Уралкварц"/>
      <sheetName val="Ведомость замера ЗК свод."/>
      <sheetName val="Ведомость замера Грейс"/>
      <sheetName val="Ведомость замера Изумруд "/>
      <sheetName val="Ведомость замера Энергосфера"/>
      <sheetName val="Ведомость замера Новая"/>
      <sheetName val="Ведом. замера Уралпрогресс "/>
      <sheetName val="Ведомость замера Октава"/>
      <sheetName val="Ведомость замера Теплый дом"/>
      <sheetName val="Ведомость замера Лесное"/>
      <sheetName val="Ведомость замера Промэкология"/>
      <sheetName val="Ведомость замера Екатеринб-2000"/>
      <sheetName val="Ведомость Цех №5"/>
      <sheetName val="Ведомость замера Цех№5"/>
      <sheetName val="Ведомость замера ЭЛТЭК+Металлон"/>
      <sheetName val="Ведомость замера Цех 4"/>
      <sheetName val="Ведомость замера ЯКНО ц.21"/>
      <sheetName val="Ведомость замера РСУ"/>
      <sheetName val="Ведомость замера 0,4"/>
      <sheetName val="Ведомость замера Машмех"/>
      <sheetName val="Ведомость замера Шеспи-Урал"/>
      <sheetName val="Ведомость замера Полевской ДОЗ"/>
      <sheetName val="Ведомость замера МРУ"/>
      <sheetName val="МРУ-Свердловэнерго 0,4 снят (2)"/>
      <sheetName val="Вед.АЧР"/>
      <sheetName val="Вед.АЧР (2)"/>
      <sheetName val="Вед.АЧР (3)"/>
      <sheetName val="Вед.АЧР(4)"/>
      <sheetName val="Вед.АЧР (5)"/>
      <sheetName val="Вед.АЧР(6)"/>
      <sheetName val="Изумруд"/>
      <sheetName val="Солнечная 2"/>
      <sheetName val="Розовая"/>
      <sheetName val="Ведомость замера ПС"/>
      <sheetName val="Ведомость замера ПС (2)"/>
      <sheetName val="Ведомость замера ПС (3)"/>
      <sheetName val="сводная"/>
      <sheetName val="ЭПК"/>
      <sheetName val="ЭПК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1">
          <cell r="E71" t="str">
            <v>Секисова М.К.</v>
          </cell>
        </row>
      </sheetData>
      <sheetData sheetId="14"/>
      <sheetData sheetId="15"/>
      <sheetData sheetId="16"/>
      <sheetData sheetId="17"/>
      <sheetData sheetId="18"/>
      <sheetData sheetId="19">
        <row r="5">
          <cell r="C5">
            <v>10.17</v>
          </cell>
          <cell r="G5">
            <v>2017.44</v>
          </cell>
        </row>
        <row r="6">
          <cell r="C6">
            <v>10.17</v>
          </cell>
          <cell r="G6">
            <v>2014.74</v>
          </cell>
        </row>
        <row r="7">
          <cell r="C7">
            <v>10.17</v>
          </cell>
          <cell r="G7">
            <v>2031.12</v>
          </cell>
        </row>
        <row r="8">
          <cell r="C8">
            <v>25.11</v>
          </cell>
          <cell r="G8">
            <v>2026</v>
          </cell>
        </row>
        <row r="9">
          <cell r="C9">
            <v>30.96</v>
          </cell>
          <cell r="G9">
            <v>2009.16</v>
          </cell>
        </row>
        <row r="10">
          <cell r="C10">
            <v>30.78</v>
          </cell>
          <cell r="G10">
            <v>1988.82</v>
          </cell>
        </row>
        <row r="11">
          <cell r="C11">
            <v>30.78</v>
          </cell>
          <cell r="G11">
            <v>1993.5</v>
          </cell>
        </row>
        <row r="12">
          <cell r="C12">
            <v>30.78</v>
          </cell>
          <cell r="G12">
            <v>1807.74</v>
          </cell>
        </row>
        <row r="13">
          <cell r="C13">
            <v>30.42</v>
          </cell>
          <cell r="G13">
            <v>1796.4</v>
          </cell>
        </row>
        <row r="14">
          <cell r="C14">
            <v>30.24</v>
          </cell>
          <cell r="G14">
            <v>1812.78</v>
          </cell>
        </row>
        <row r="15">
          <cell r="C15">
            <v>30.15</v>
          </cell>
          <cell r="G15">
            <v>1845</v>
          </cell>
        </row>
        <row r="16">
          <cell r="C16">
            <v>30.24</v>
          </cell>
          <cell r="G16">
            <v>1853.82</v>
          </cell>
        </row>
        <row r="17">
          <cell r="C17">
            <v>29.97</v>
          </cell>
          <cell r="G17">
            <v>2015.46</v>
          </cell>
        </row>
        <row r="18">
          <cell r="C18">
            <v>29.97</v>
          </cell>
          <cell r="G18">
            <v>1992.78</v>
          </cell>
        </row>
        <row r="19">
          <cell r="C19">
            <v>21.24</v>
          </cell>
          <cell r="G19">
            <v>1927.08</v>
          </cell>
        </row>
        <row r="20">
          <cell r="C20">
            <v>9.7200000000000006</v>
          </cell>
          <cell r="G20">
            <v>1982.88</v>
          </cell>
        </row>
        <row r="21">
          <cell r="C21">
            <v>9.9</v>
          </cell>
          <cell r="G21">
            <v>1939.14</v>
          </cell>
        </row>
        <row r="22">
          <cell r="C22">
            <v>9.7200000000000006</v>
          </cell>
          <cell r="G22">
            <v>1875.96</v>
          </cell>
        </row>
        <row r="23">
          <cell r="C23">
            <v>9.81</v>
          </cell>
          <cell r="G23">
            <v>1989.9</v>
          </cell>
        </row>
        <row r="24">
          <cell r="C24">
            <v>9.9</v>
          </cell>
          <cell r="G24">
            <v>2010.24</v>
          </cell>
        </row>
        <row r="25">
          <cell r="C25">
            <v>9.81</v>
          </cell>
          <cell r="G25">
            <v>1959.12</v>
          </cell>
        </row>
        <row r="26">
          <cell r="C26">
            <v>9.99</v>
          </cell>
          <cell r="G26">
            <v>1964</v>
          </cell>
        </row>
        <row r="27">
          <cell r="C27">
            <v>25.2</v>
          </cell>
          <cell r="G27">
            <v>1774.26</v>
          </cell>
        </row>
        <row r="28">
          <cell r="C28">
            <v>30.6</v>
          </cell>
          <cell r="G28">
            <v>1949.4</v>
          </cell>
        </row>
      </sheetData>
      <sheetData sheetId="20">
        <row r="7">
          <cell r="G7">
            <v>58</v>
          </cell>
          <cell r="M7">
            <v>122.5</v>
          </cell>
          <cell r="O7">
            <v>0</v>
          </cell>
          <cell r="Q7">
            <v>445</v>
          </cell>
        </row>
        <row r="8">
          <cell r="G8">
            <v>56</v>
          </cell>
          <cell r="M8">
            <v>122.5</v>
          </cell>
          <cell r="O8">
            <v>0</v>
          </cell>
          <cell r="Q8">
            <v>565</v>
          </cell>
        </row>
        <row r="9">
          <cell r="G9">
            <v>55</v>
          </cell>
          <cell r="M9">
            <v>122.5</v>
          </cell>
          <cell r="O9">
            <v>0</v>
          </cell>
          <cell r="Q9">
            <v>565</v>
          </cell>
        </row>
        <row r="10">
          <cell r="G10">
            <v>56</v>
          </cell>
          <cell r="M10">
            <v>122.5</v>
          </cell>
          <cell r="O10">
            <v>0</v>
          </cell>
          <cell r="Q10">
            <v>565</v>
          </cell>
        </row>
        <row r="11">
          <cell r="G11">
            <v>56</v>
          </cell>
          <cell r="M11">
            <v>122.5</v>
          </cell>
          <cell r="O11">
            <v>0</v>
          </cell>
          <cell r="Q11">
            <v>565</v>
          </cell>
        </row>
        <row r="12">
          <cell r="G12">
            <v>56</v>
          </cell>
          <cell r="M12">
            <v>134.5</v>
          </cell>
          <cell r="O12">
            <v>0</v>
          </cell>
          <cell r="Q12">
            <v>565</v>
          </cell>
        </row>
        <row r="13">
          <cell r="G13">
            <v>56</v>
          </cell>
          <cell r="M13">
            <v>122.5</v>
          </cell>
          <cell r="O13">
            <v>0</v>
          </cell>
          <cell r="Q13">
            <v>565</v>
          </cell>
        </row>
        <row r="14">
          <cell r="G14">
            <v>61</v>
          </cell>
          <cell r="M14">
            <v>122.5</v>
          </cell>
          <cell r="O14">
            <v>0</v>
          </cell>
          <cell r="Q14">
            <v>565</v>
          </cell>
        </row>
        <row r="15">
          <cell r="G15">
            <v>62</v>
          </cell>
          <cell r="M15">
            <v>122.5</v>
          </cell>
          <cell r="O15">
            <v>0</v>
          </cell>
          <cell r="Q15">
            <v>565</v>
          </cell>
        </row>
        <row r="16">
          <cell r="G16">
            <v>59</v>
          </cell>
          <cell r="M16">
            <v>122.5</v>
          </cell>
          <cell r="O16">
            <v>0</v>
          </cell>
          <cell r="Q16">
            <v>565</v>
          </cell>
        </row>
        <row r="17">
          <cell r="G17">
            <v>57</v>
          </cell>
          <cell r="M17">
            <v>122.5</v>
          </cell>
          <cell r="O17">
            <v>0</v>
          </cell>
          <cell r="Q17">
            <v>565</v>
          </cell>
        </row>
        <row r="18">
          <cell r="G18">
            <v>61</v>
          </cell>
          <cell r="M18">
            <v>122.5</v>
          </cell>
          <cell r="O18">
            <v>0</v>
          </cell>
          <cell r="Q18">
            <v>565</v>
          </cell>
        </row>
        <row r="19">
          <cell r="G19">
            <v>58</v>
          </cell>
          <cell r="M19">
            <v>134.5</v>
          </cell>
          <cell r="O19">
            <v>0</v>
          </cell>
          <cell r="Q19">
            <v>565</v>
          </cell>
        </row>
        <row r="20">
          <cell r="G20">
            <v>58</v>
          </cell>
          <cell r="M20">
            <v>122.5</v>
          </cell>
          <cell r="O20">
            <v>0</v>
          </cell>
          <cell r="Q20">
            <v>565</v>
          </cell>
        </row>
        <row r="21">
          <cell r="G21">
            <v>62</v>
          </cell>
          <cell r="M21">
            <v>122.5</v>
          </cell>
          <cell r="O21">
            <v>0</v>
          </cell>
          <cell r="Q21">
            <v>565</v>
          </cell>
        </row>
        <row r="22">
          <cell r="G22">
            <v>61</v>
          </cell>
          <cell r="M22">
            <v>122.5</v>
          </cell>
          <cell r="O22">
            <v>0</v>
          </cell>
          <cell r="Q22">
            <v>565</v>
          </cell>
        </row>
        <row r="23">
          <cell r="G23">
            <v>50</v>
          </cell>
          <cell r="M23">
            <v>122.5</v>
          </cell>
          <cell r="O23">
            <v>0</v>
          </cell>
          <cell r="Q23">
            <v>565</v>
          </cell>
        </row>
        <row r="24">
          <cell r="G24">
            <v>69</v>
          </cell>
          <cell r="M24">
            <v>110.5</v>
          </cell>
          <cell r="O24">
            <v>0</v>
          </cell>
          <cell r="Q24">
            <v>589</v>
          </cell>
        </row>
        <row r="25">
          <cell r="G25">
            <v>73</v>
          </cell>
          <cell r="M25">
            <v>122.5</v>
          </cell>
          <cell r="O25">
            <v>0</v>
          </cell>
          <cell r="Q25">
            <v>565</v>
          </cell>
        </row>
        <row r="26">
          <cell r="G26">
            <v>73</v>
          </cell>
          <cell r="M26">
            <v>110.5</v>
          </cell>
          <cell r="O26">
            <v>0</v>
          </cell>
          <cell r="Q26">
            <v>565</v>
          </cell>
        </row>
        <row r="27">
          <cell r="G27">
            <v>62</v>
          </cell>
          <cell r="M27">
            <v>122.5</v>
          </cell>
          <cell r="O27">
            <v>0</v>
          </cell>
          <cell r="Q27">
            <v>565</v>
          </cell>
        </row>
        <row r="28">
          <cell r="G28">
            <v>58</v>
          </cell>
          <cell r="M28">
            <v>110.5</v>
          </cell>
          <cell r="O28">
            <v>0</v>
          </cell>
          <cell r="Q28">
            <v>565</v>
          </cell>
        </row>
        <row r="29">
          <cell r="G29">
            <v>58</v>
          </cell>
          <cell r="M29">
            <v>122.5</v>
          </cell>
          <cell r="O29">
            <v>0</v>
          </cell>
          <cell r="Q29">
            <v>565</v>
          </cell>
        </row>
        <row r="30">
          <cell r="G30">
            <v>56</v>
          </cell>
          <cell r="M30">
            <v>110.5</v>
          </cell>
          <cell r="O30">
            <v>0</v>
          </cell>
          <cell r="Q30">
            <v>565</v>
          </cell>
        </row>
      </sheetData>
      <sheetData sheetId="21" refreshError="1"/>
      <sheetData sheetId="22" refreshError="1"/>
      <sheetData sheetId="23">
        <row r="14">
          <cell r="C14">
            <v>0</v>
          </cell>
          <cell r="G14">
            <v>18</v>
          </cell>
        </row>
        <row r="15">
          <cell r="C15">
            <v>0</v>
          </cell>
          <cell r="G15">
            <v>18</v>
          </cell>
        </row>
        <row r="16">
          <cell r="C16">
            <v>0</v>
          </cell>
          <cell r="G16">
            <v>21</v>
          </cell>
        </row>
        <row r="17">
          <cell r="C17">
            <v>0</v>
          </cell>
          <cell r="G17">
            <v>13</v>
          </cell>
        </row>
        <row r="18">
          <cell r="C18">
            <v>0</v>
          </cell>
          <cell r="G18">
            <v>12</v>
          </cell>
        </row>
        <row r="19">
          <cell r="C19">
            <v>0</v>
          </cell>
          <cell r="G19">
            <v>12</v>
          </cell>
        </row>
        <row r="20">
          <cell r="C20">
            <v>0</v>
          </cell>
          <cell r="G20">
            <v>12</v>
          </cell>
        </row>
        <row r="21">
          <cell r="C21">
            <v>0</v>
          </cell>
          <cell r="G21">
            <v>12</v>
          </cell>
        </row>
        <row r="22">
          <cell r="C22">
            <v>0</v>
          </cell>
          <cell r="G22">
            <v>12</v>
          </cell>
        </row>
        <row r="23">
          <cell r="C23">
            <v>0</v>
          </cell>
          <cell r="G23">
            <v>12</v>
          </cell>
        </row>
        <row r="24">
          <cell r="C24">
            <v>0</v>
          </cell>
          <cell r="G24">
            <v>12</v>
          </cell>
        </row>
        <row r="25">
          <cell r="C25">
            <v>0</v>
          </cell>
          <cell r="G25">
            <v>13</v>
          </cell>
        </row>
        <row r="26">
          <cell r="C26">
            <v>0</v>
          </cell>
          <cell r="G26">
            <v>13</v>
          </cell>
        </row>
        <row r="27">
          <cell r="C27">
            <v>0</v>
          </cell>
          <cell r="G27">
            <v>13</v>
          </cell>
        </row>
        <row r="28">
          <cell r="C28">
            <v>0</v>
          </cell>
          <cell r="G28">
            <v>13</v>
          </cell>
        </row>
        <row r="29">
          <cell r="C29">
            <v>0</v>
          </cell>
          <cell r="G29">
            <v>13</v>
          </cell>
        </row>
        <row r="30">
          <cell r="C30">
            <v>0</v>
          </cell>
          <cell r="G30">
            <v>14</v>
          </cell>
        </row>
        <row r="31">
          <cell r="C31">
            <v>0</v>
          </cell>
          <cell r="G31">
            <v>15</v>
          </cell>
        </row>
        <row r="32">
          <cell r="C32">
            <v>0</v>
          </cell>
          <cell r="G32">
            <v>14</v>
          </cell>
        </row>
        <row r="33">
          <cell r="C33">
            <v>0</v>
          </cell>
          <cell r="G33">
            <v>14</v>
          </cell>
        </row>
        <row r="34">
          <cell r="C34">
            <v>0</v>
          </cell>
          <cell r="G34">
            <v>14</v>
          </cell>
        </row>
        <row r="35">
          <cell r="C35">
            <v>0</v>
          </cell>
          <cell r="G35">
            <v>13</v>
          </cell>
        </row>
        <row r="36">
          <cell r="C36">
            <v>0</v>
          </cell>
          <cell r="G36">
            <v>16</v>
          </cell>
        </row>
        <row r="37">
          <cell r="C37">
            <v>0</v>
          </cell>
          <cell r="G37">
            <v>17</v>
          </cell>
        </row>
      </sheetData>
      <sheetData sheetId="24" refreshError="1"/>
      <sheetData sheetId="25">
        <row r="7">
          <cell r="E7">
            <v>29</v>
          </cell>
        </row>
        <row r="8">
          <cell r="E8">
            <v>28</v>
          </cell>
        </row>
        <row r="9">
          <cell r="E9">
            <v>28</v>
          </cell>
        </row>
        <row r="10">
          <cell r="E10">
            <v>29</v>
          </cell>
        </row>
        <row r="11">
          <cell r="E11">
            <v>30</v>
          </cell>
        </row>
        <row r="12">
          <cell r="E12">
            <v>28</v>
          </cell>
        </row>
        <row r="13">
          <cell r="E13">
            <v>32</v>
          </cell>
        </row>
        <row r="14">
          <cell r="E14">
            <v>41</v>
          </cell>
        </row>
        <row r="15">
          <cell r="E15">
            <v>52</v>
          </cell>
        </row>
        <row r="16">
          <cell r="E16">
            <v>55</v>
          </cell>
        </row>
        <row r="17">
          <cell r="E17">
            <v>59</v>
          </cell>
        </row>
        <row r="18">
          <cell r="E18">
            <v>54</v>
          </cell>
        </row>
        <row r="19">
          <cell r="E19">
            <v>56</v>
          </cell>
        </row>
        <row r="20">
          <cell r="E20">
            <v>57</v>
          </cell>
        </row>
        <row r="21">
          <cell r="E21">
            <v>50</v>
          </cell>
        </row>
        <row r="22">
          <cell r="E22">
            <v>30</v>
          </cell>
        </row>
        <row r="23">
          <cell r="E23">
            <v>17</v>
          </cell>
        </row>
        <row r="24">
          <cell r="E24">
            <v>20</v>
          </cell>
        </row>
        <row r="25">
          <cell r="E25">
            <v>20</v>
          </cell>
        </row>
        <row r="26">
          <cell r="E26">
            <v>22</v>
          </cell>
        </row>
        <row r="27">
          <cell r="E27">
            <v>22</v>
          </cell>
        </row>
        <row r="28">
          <cell r="E28">
            <v>22</v>
          </cell>
        </row>
        <row r="29">
          <cell r="E29">
            <v>21</v>
          </cell>
        </row>
        <row r="30">
          <cell r="E30">
            <v>21</v>
          </cell>
        </row>
      </sheetData>
      <sheetData sheetId="26" refreshError="1"/>
      <sheetData sheetId="27" refreshError="1"/>
      <sheetData sheetId="28">
        <row r="18">
          <cell r="P18">
            <v>517</v>
          </cell>
        </row>
        <row r="19">
          <cell r="P19">
            <v>517</v>
          </cell>
        </row>
        <row r="20">
          <cell r="P20">
            <v>517</v>
          </cell>
        </row>
        <row r="21">
          <cell r="P21">
            <v>518</v>
          </cell>
        </row>
        <row r="22">
          <cell r="P22">
            <v>518</v>
          </cell>
        </row>
        <row r="23">
          <cell r="P23">
            <v>518</v>
          </cell>
        </row>
        <row r="24">
          <cell r="P24">
            <v>518</v>
          </cell>
        </row>
        <row r="25">
          <cell r="P25">
            <v>519</v>
          </cell>
        </row>
        <row r="26">
          <cell r="P26">
            <v>517</v>
          </cell>
        </row>
        <row r="27">
          <cell r="P27">
            <v>516</v>
          </cell>
        </row>
        <row r="28">
          <cell r="P28">
            <v>515</v>
          </cell>
        </row>
        <row r="29">
          <cell r="P29">
            <v>512</v>
          </cell>
        </row>
        <row r="30">
          <cell r="P30">
            <v>509</v>
          </cell>
        </row>
        <row r="31">
          <cell r="P31">
            <v>509</v>
          </cell>
        </row>
        <row r="32">
          <cell r="P32">
            <v>509</v>
          </cell>
        </row>
        <row r="33">
          <cell r="P33">
            <v>511</v>
          </cell>
        </row>
        <row r="34">
          <cell r="P34">
            <v>511</v>
          </cell>
        </row>
        <row r="35">
          <cell r="P35">
            <v>511</v>
          </cell>
        </row>
        <row r="36">
          <cell r="P36">
            <v>512</v>
          </cell>
        </row>
        <row r="37">
          <cell r="P37">
            <v>513</v>
          </cell>
        </row>
        <row r="38">
          <cell r="P38">
            <v>513</v>
          </cell>
        </row>
        <row r="39">
          <cell r="P39">
            <v>513</v>
          </cell>
        </row>
        <row r="40">
          <cell r="P40">
            <v>513</v>
          </cell>
        </row>
        <row r="41">
          <cell r="P41">
            <v>513</v>
          </cell>
        </row>
      </sheetData>
      <sheetData sheetId="29" refreshError="1"/>
      <sheetData sheetId="30">
        <row r="14">
          <cell r="E14">
            <v>184</v>
          </cell>
        </row>
        <row r="15">
          <cell r="E15">
            <v>242</v>
          </cell>
        </row>
        <row r="16">
          <cell r="E16">
            <v>240</v>
          </cell>
        </row>
        <row r="17">
          <cell r="E17">
            <v>217</v>
          </cell>
        </row>
        <row r="18">
          <cell r="E18">
            <v>154</v>
          </cell>
        </row>
        <row r="19">
          <cell r="E19">
            <v>239</v>
          </cell>
        </row>
        <row r="20">
          <cell r="E20">
            <v>235</v>
          </cell>
        </row>
        <row r="21">
          <cell r="E21">
            <v>141</v>
          </cell>
        </row>
        <row r="22">
          <cell r="E22">
            <v>104</v>
          </cell>
        </row>
        <row r="23">
          <cell r="E23">
            <v>101</v>
          </cell>
        </row>
        <row r="24">
          <cell r="E24">
            <v>100</v>
          </cell>
        </row>
        <row r="25">
          <cell r="E25">
            <v>102</v>
          </cell>
        </row>
        <row r="26">
          <cell r="E26">
            <v>103</v>
          </cell>
        </row>
        <row r="27">
          <cell r="E27">
            <v>104</v>
          </cell>
        </row>
        <row r="28">
          <cell r="E28">
            <v>105</v>
          </cell>
        </row>
        <row r="29">
          <cell r="E29">
            <v>125</v>
          </cell>
        </row>
        <row r="30">
          <cell r="E30">
            <v>132</v>
          </cell>
        </row>
        <row r="31">
          <cell r="E31">
            <v>130</v>
          </cell>
        </row>
        <row r="32">
          <cell r="E32">
            <v>129</v>
          </cell>
        </row>
        <row r="33">
          <cell r="E33">
            <v>129</v>
          </cell>
        </row>
        <row r="34">
          <cell r="E34">
            <v>107</v>
          </cell>
        </row>
        <row r="35">
          <cell r="E35">
            <v>96</v>
          </cell>
        </row>
        <row r="36">
          <cell r="E36">
            <v>95</v>
          </cell>
        </row>
        <row r="37">
          <cell r="E37">
            <v>104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E71" sqref="E71:T71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4</v>
      </c>
      <c r="J3" s="9"/>
      <c r="K3" s="10"/>
      <c r="L3" s="8" t="s">
        <v>5</v>
      </c>
      <c r="M3" s="9"/>
      <c r="N3" s="10"/>
      <c r="O3" s="8" t="s">
        <v>6</v>
      </c>
      <c r="P3" s="9"/>
      <c r="Q3" s="10"/>
      <c r="R3" s="8" t="s">
        <v>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48"/>
      <c r="K7" s="49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0"/>
      <c r="J8" s="61">
        <v>0.71699999999999997</v>
      </c>
      <c r="K8" s="62">
        <v>0.183</v>
      </c>
      <c r="L8" s="63"/>
      <c r="M8" s="64">
        <v>0.71699999999999997</v>
      </c>
      <c r="N8" s="62">
        <v>0.183</v>
      </c>
      <c r="O8" s="65"/>
      <c r="P8" s="64">
        <v>0.72099999999999997</v>
      </c>
      <c r="Q8" s="62">
        <v>0.183</v>
      </c>
      <c r="R8" s="65"/>
      <c r="S8" s="66">
        <v>0.71499999999999997</v>
      </c>
      <c r="T8" s="62">
        <v>0.183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4"/>
      <c r="J9" s="75"/>
      <c r="K9" s="76"/>
      <c r="L9" s="77"/>
      <c r="M9" s="75"/>
      <c r="N9" s="78"/>
      <c r="O9" s="79"/>
      <c r="P9" s="75"/>
      <c r="Q9" s="76"/>
      <c r="R9" s="79"/>
      <c r="S9" s="78"/>
      <c r="T9" s="76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27</v>
      </c>
      <c r="D10" s="82"/>
      <c r="E10" s="83"/>
      <c r="F10" s="84"/>
      <c r="G10" s="85" t="s">
        <v>21</v>
      </c>
      <c r="H10" s="33">
        <f>[1]АРЭС!$E$7</f>
        <v>4.0000000000000001E-3</v>
      </c>
      <c r="I10" s="86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8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3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0"/>
      <c r="J12" s="64">
        <v>0.52100000000000002</v>
      </c>
      <c r="K12" s="62">
        <v>9.7000000000000003E-2</v>
      </c>
      <c r="L12" s="63"/>
      <c r="M12" s="64">
        <v>0.50600000000000001</v>
      </c>
      <c r="N12" s="62">
        <v>9.7000000000000003E-2</v>
      </c>
      <c r="O12" s="65"/>
      <c r="P12" s="64">
        <v>0.49399999999999999</v>
      </c>
      <c r="Q12" s="62">
        <v>0.13300000000000001</v>
      </c>
      <c r="R12" s="65"/>
      <c r="S12" s="66">
        <v>0.51</v>
      </c>
      <c r="T12" s="62">
        <v>0.13300000000000001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4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6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2" t="s">
        <v>21</v>
      </c>
      <c r="H14" s="94"/>
      <c r="I14" s="95"/>
      <c r="J14" s="96"/>
      <c r="K14" s="97"/>
      <c r="L14" s="98"/>
      <c r="M14" s="96"/>
      <c r="N14" s="99"/>
      <c r="O14" s="100"/>
      <c r="P14" s="96"/>
      <c r="Q14" s="97"/>
      <c r="R14" s="100"/>
      <c r="S14" s="101"/>
      <c r="T14" s="97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06"/>
      <c r="J15" s="107"/>
      <c r="K15" s="108"/>
      <c r="L15" s="109"/>
      <c r="M15" s="107"/>
      <c r="N15" s="110"/>
      <c r="O15" s="111"/>
      <c r="P15" s="107"/>
      <c r="Q15" s="112"/>
      <c r="R15" s="111"/>
      <c r="S15" s="110"/>
      <c r="T15" s="108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15"/>
      <c r="J16" s="116"/>
      <c r="K16" s="117"/>
      <c r="L16" s="118"/>
      <c r="M16" s="116"/>
      <c r="N16" s="119"/>
      <c r="O16" s="120"/>
      <c r="P16" s="116"/>
      <c r="Q16" s="117"/>
      <c r="R16" s="120"/>
      <c r="S16" s="119"/>
      <c r="T16" s="117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4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6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2" t="s">
        <v>21</v>
      </c>
      <c r="H18" s="94"/>
      <c r="I18" s="95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7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06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8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15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7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4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6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95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7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38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40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48"/>
      <c r="J24" s="149">
        <f>J8+J12</f>
        <v>1.238</v>
      </c>
      <c r="K24" s="149">
        <f>K8+K12</f>
        <v>0.28000000000000003</v>
      </c>
      <c r="L24" s="150"/>
      <c r="M24" s="151">
        <f>M8+M12</f>
        <v>1.2229999999999999</v>
      </c>
      <c r="N24" s="151">
        <f>N8+N12</f>
        <v>0.28000000000000003</v>
      </c>
      <c r="O24" s="152"/>
      <c r="P24" s="151">
        <f>P8+P12</f>
        <v>1.2149999999999999</v>
      </c>
      <c r="Q24" s="151">
        <f>Q8+Q12</f>
        <v>0.316</v>
      </c>
      <c r="R24" s="152"/>
      <c r="S24" s="153">
        <f>S8+S12</f>
        <v>1.2250000000000001</v>
      </c>
      <c r="T24" s="151">
        <f>T8+T12</f>
        <v>0.316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/>
      <c r="J26" s="24"/>
      <c r="K26" s="25"/>
      <c r="L26" s="23"/>
      <c r="M26" s="24"/>
      <c r="N26" s="25"/>
      <c r="O26" s="23"/>
      <c r="P26" s="24"/>
      <c r="Q26" s="25"/>
      <c r="R26" s="23"/>
      <c r="S26" s="24"/>
      <c r="T26" s="25"/>
    </row>
    <row r="27" spans="1:20" ht="14.25" customHeight="1">
      <c r="A27" s="11"/>
      <c r="B27" s="11"/>
      <c r="C27" s="156" t="s">
        <v>39</v>
      </c>
      <c r="D27" s="157"/>
      <c r="E27" s="158"/>
      <c r="F27" s="159"/>
      <c r="G27" s="159"/>
      <c r="H27" s="160"/>
      <c r="I27" s="161">
        <v>40</v>
      </c>
      <c r="J27" s="162"/>
      <c r="K27" s="163"/>
      <c r="L27" s="164">
        <v>40</v>
      </c>
      <c r="M27" s="162"/>
      <c r="N27" s="165"/>
      <c r="O27" s="161">
        <v>40</v>
      </c>
      <c r="P27" s="162"/>
      <c r="Q27" s="163"/>
      <c r="R27" s="161">
        <v>40</v>
      </c>
      <c r="S27" s="165"/>
      <c r="T27" s="163"/>
    </row>
    <row r="28" spans="1:20" ht="14.25" customHeight="1">
      <c r="A28" s="11"/>
      <c r="B28" s="11"/>
      <c r="C28" s="166" t="s">
        <v>40</v>
      </c>
      <c r="D28" s="167"/>
      <c r="E28" s="168"/>
      <c r="F28" s="169"/>
      <c r="G28" s="169"/>
      <c r="H28" s="170"/>
      <c r="I28" s="47"/>
      <c r="J28" s="51"/>
      <c r="K28" s="53"/>
      <c r="L28" s="50"/>
      <c r="M28" s="51"/>
      <c r="N28" s="52"/>
      <c r="O28" s="47"/>
      <c r="P28" s="51"/>
      <c r="Q28" s="53"/>
      <c r="R28" s="47"/>
      <c r="S28" s="52"/>
      <c r="T28" s="53"/>
    </row>
    <row r="29" spans="1:20" ht="14.25" customHeight="1">
      <c r="A29" s="11"/>
      <c r="B29" s="11"/>
      <c r="C29" s="166" t="s">
        <v>41</v>
      </c>
      <c r="D29" s="167"/>
      <c r="E29" s="168"/>
      <c r="F29" s="169"/>
      <c r="G29" s="169"/>
      <c r="H29" s="170"/>
      <c r="I29" s="47"/>
      <c r="J29" s="51">
        <v>0.123</v>
      </c>
      <c r="K29" s="53"/>
      <c r="L29" s="50"/>
      <c r="M29" s="51">
        <v>0.123</v>
      </c>
      <c r="N29" s="52"/>
      <c r="O29" s="47"/>
      <c r="P29" s="51">
        <v>0.123</v>
      </c>
      <c r="Q29" s="53"/>
      <c r="R29" s="47"/>
      <c r="S29" s="51">
        <v>0.123</v>
      </c>
      <c r="T29" s="53"/>
    </row>
    <row r="30" spans="1:20" ht="14.25" customHeight="1">
      <c r="A30" s="11"/>
      <c r="B30" s="11"/>
      <c r="C30" s="166" t="s">
        <v>42</v>
      </c>
      <c r="D30" s="167"/>
      <c r="E30" s="168"/>
      <c r="F30" s="169"/>
      <c r="G30" s="169"/>
      <c r="H30" s="170"/>
      <c r="I30" s="47"/>
      <c r="J30" s="51">
        <v>3.4000000000000002E-2</v>
      </c>
      <c r="K30" s="53"/>
      <c r="L30" s="50"/>
      <c r="M30" s="51">
        <v>3.4000000000000002E-2</v>
      </c>
      <c r="N30" s="52"/>
      <c r="O30" s="47"/>
      <c r="P30" s="51">
        <v>3.4000000000000002E-2</v>
      </c>
      <c r="Q30" s="53"/>
      <c r="R30" s="47"/>
      <c r="S30" s="51">
        <v>3.4000000000000002E-2</v>
      </c>
      <c r="T30" s="53"/>
    </row>
    <row r="31" spans="1:20" ht="14.25" customHeight="1">
      <c r="A31" s="11"/>
      <c r="B31" s="11"/>
      <c r="C31" s="166" t="s">
        <v>43</v>
      </c>
      <c r="D31" s="167"/>
      <c r="E31" s="168"/>
      <c r="F31" s="169"/>
      <c r="G31" s="169"/>
      <c r="H31" s="170"/>
      <c r="I31" s="47"/>
      <c r="J31" s="51">
        <v>1.7999999999999999E-2</v>
      </c>
      <c r="K31" s="53"/>
      <c r="L31" s="50"/>
      <c r="M31" s="50">
        <v>1.7999999999999999E-2</v>
      </c>
      <c r="N31" s="52"/>
      <c r="O31" s="47"/>
      <c r="P31" s="51">
        <v>0.02</v>
      </c>
      <c r="Q31" s="53"/>
      <c r="R31" s="47"/>
      <c r="S31" s="47">
        <v>1.7999999999999999E-2</v>
      </c>
      <c r="T31" s="53"/>
    </row>
    <row r="32" spans="1:20" ht="14.25" customHeight="1">
      <c r="A32" s="11"/>
      <c r="B32" s="11"/>
      <c r="C32" s="166" t="s">
        <v>44</v>
      </c>
      <c r="D32" s="167"/>
      <c r="E32" s="168"/>
      <c r="F32" s="169"/>
      <c r="G32" s="169"/>
      <c r="H32" s="170"/>
      <c r="I32" s="47"/>
      <c r="J32" s="51">
        <v>0.44500000000000001</v>
      </c>
      <c r="K32" s="53"/>
      <c r="L32" s="50"/>
      <c r="M32" s="50">
        <v>0.56499999999999995</v>
      </c>
      <c r="N32" s="52"/>
      <c r="O32" s="47"/>
      <c r="P32" s="51">
        <v>0.56499999999999995</v>
      </c>
      <c r="Q32" s="53"/>
      <c r="R32" s="47"/>
      <c r="S32" s="47">
        <v>0.56499999999999995</v>
      </c>
      <c r="T32" s="53"/>
    </row>
    <row r="33" spans="1:20" ht="14.25" customHeight="1">
      <c r="A33" s="11"/>
      <c r="B33" s="11"/>
      <c r="C33" s="166" t="s">
        <v>45</v>
      </c>
      <c r="D33" s="167"/>
      <c r="E33" s="168"/>
      <c r="F33" s="169"/>
      <c r="G33" s="51"/>
      <c r="H33" s="170"/>
      <c r="I33" s="47"/>
      <c r="J33" s="51">
        <v>0.44</v>
      </c>
      <c r="K33" s="53"/>
      <c r="L33" s="50"/>
      <c r="M33" s="50">
        <v>0.56000000000000005</v>
      </c>
      <c r="N33" s="52"/>
      <c r="O33" s="47"/>
      <c r="P33" s="51">
        <v>0.56000000000000005</v>
      </c>
      <c r="Q33" s="53"/>
      <c r="R33" s="47"/>
      <c r="S33" s="47">
        <v>0.56000000000000005</v>
      </c>
      <c r="T33" s="53"/>
    </row>
    <row r="34" spans="1:20" ht="14.25" customHeight="1">
      <c r="A34" s="11"/>
      <c r="B34" s="11"/>
      <c r="C34" s="166" t="s">
        <v>46</v>
      </c>
      <c r="D34" s="167"/>
      <c r="E34" s="168"/>
      <c r="F34" s="169"/>
      <c r="G34" s="169"/>
      <c r="H34" s="170"/>
      <c r="I34" s="47"/>
      <c r="J34" s="51">
        <v>0</v>
      </c>
      <c r="K34" s="53"/>
      <c r="L34" s="50"/>
      <c r="M34" s="50">
        <v>0</v>
      </c>
      <c r="N34" s="52"/>
      <c r="O34" s="47"/>
      <c r="P34" s="51">
        <v>0</v>
      </c>
      <c r="Q34" s="53"/>
      <c r="R34" s="47"/>
      <c r="S34" s="47">
        <v>0</v>
      </c>
      <c r="T34" s="53"/>
    </row>
    <row r="35" spans="1:20" ht="14.25" customHeight="1">
      <c r="A35" s="11"/>
      <c r="B35" s="11"/>
      <c r="C35" s="166" t="s">
        <v>47</v>
      </c>
      <c r="D35" s="167"/>
      <c r="E35" s="168"/>
      <c r="F35" s="169"/>
      <c r="G35" s="169"/>
      <c r="H35" s="170"/>
      <c r="I35" s="47"/>
      <c r="J35" s="51"/>
      <c r="K35" s="53"/>
      <c r="L35" s="50"/>
      <c r="M35" s="50"/>
      <c r="N35" s="52"/>
      <c r="O35" s="47"/>
      <c r="P35" s="51"/>
      <c r="Q35" s="53"/>
      <c r="R35" s="47"/>
      <c r="S35" s="47"/>
      <c r="T35" s="53"/>
    </row>
    <row r="36" spans="1:20" ht="14.25" customHeight="1">
      <c r="A36" s="11"/>
      <c r="B36" s="11"/>
      <c r="C36" s="171" t="s">
        <v>48</v>
      </c>
      <c r="D36" s="172"/>
      <c r="E36" s="168"/>
      <c r="F36" s="169"/>
      <c r="G36" s="169"/>
      <c r="H36" s="170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71" t="s">
        <v>49</v>
      </c>
      <c r="D37" s="172"/>
      <c r="E37" s="168"/>
      <c r="F37" s="169"/>
      <c r="G37" s="169"/>
      <c r="H37" s="170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73"/>
      <c r="D38" s="174"/>
      <c r="E38" s="109"/>
      <c r="F38" s="107"/>
      <c r="G38" s="107"/>
      <c r="H38" s="110"/>
      <c r="I38" s="175"/>
      <c r="J38" s="176"/>
      <c r="K38" s="112"/>
      <c r="L38" s="177"/>
      <c r="M38" s="176"/>
      <c r="N38" s="178"/>
      <c r="O38" s="175"/>
      <c r="P38" s="176"/>
      <c r="Q38" s="112"/>
      <c r="R38" s="175"/>
      <c r="S38" s="178"/>
      <c r="T38" s="112"/>
    </row>
    <row r="39" spans="1:20" ht="14.25" customHeight="1">
      <c r="A39" s="11"/>
      <c r="B39" s="11"/>
      <c r="C39" s="102"/>
      <c r="D39" s="103"/>
      <c r="E39" s="109"/>
      <c r="F39" s="107"/>
      <c r="G39" s="107"/>
      <c r="H39" s="110"/>
      <c r="I39" s="175"/>
      <c r="J39" s="176"/>
      <c r="K39" s="112"/>
      <c r="L39" s="177"/>
      <c r="M39" s="176"/>
      <c r="N39" s="178"/>
      <c r="O39" s="175"/>
      <c r="P39" s="176"/>
      <c r="Q39" s="112"/>
      <c r="R39" s="175"/>
      <c r="S39" s="178"/>
      <c r="T39" s="112"/>
    </row>
    <row r="40" spans="1:20" ht="14.25" customHeight="1">
      <c r="A40" s="11"/>
      <c r="B40" s="11"/>
      <c r="C40" s="102"/>
      <c r="D40" s="103"/>
      <c r="E40" s="109"/>
      <c r="F40" s="107"/>
      <c r="G40" s="107"/>
      <c r="H40" s="110"/>
      <c r="I40" s="175"/>
      <c r="J40" s="176"/>
      <c r="K40" s="112"/>
      <c r="L40" s="177"/>
      <c r="M40" s="176"/>
      <c r="N40" s="178"/>
      <c r="O40" s="175"/>
      <c r="P40" s="176"/>
      <c r="Q40" s="112"/>
      <c r="R40" s="175"/>
      <c r="S40" s="178"/>
      <c r="T40" s="112"/>
    </row>
    <row r="41" spans="1:20" ht="14.25" customHeight="1">
      <c r="A41" s="11"/>
      <c r="B41" s="11"/>
      <c r="C41" s="102"/>
      <c r="D41" s="103"/>
      <c r="E41" s="109"/>
      <c r="F41" s="107"/>
      <c r="G41" s="107"/>
      <c r="H41" s="110"/>
      <c r="I41" s="175"/>
      <c r="J41" s="176"/>
      <c r="K41" s="112"/>
      <c r="L41" s="177"/>
      <c r="M41" s="176"/>
      <c r="N41" s="178"/>
      <c r="O41" s="175"/>
      <c r="P41" s="176"/>
      <c r="Q41" s="112"/>
      <c r="R41" s="175"/>
      <c r="S41" s="178"/>
      <c r="T41" s="112"/>
    </row>
    <row r="42" spans="1:20" ht="14.25" customHeight="1">
      <c r="A42" s="11"/>
      <c r="B42" s="11"/>
      <c r="C42" s="102"/>
      <c r="D42" s="103"/>
      <c r="E42" s="109"/>
      <c r="F42" s="107"/>
      <c r="G42" s="107"/>
      <c r="H42" s="110"/>
      <c r="I42" s="175"/>
      <c r="J42" s="176"/>
      <c r="K42" s="112"/>
      <c r="L42" s="177"/>
      <c r="M42" s="176"/>
      <c r="N42" s="178"/>
      <c r="O42" s="175"/>
      <c r="P42" s="176"/>
      <c r="Q42" s="112"/>
      <c r="R42" s="175"/>
      <c r="S42" s="178"/>
      <c r="T42" s="112"/>
    </row>
    <row r="43" spans="1:20" ht="14.25" customHeight="1">
      <c r="A43" s="11"/>
      <c r="B43" s="11"/>
      <c r="C43" s="102"/>
      <c r="D43" s="103"/>
      <c r="E43" s="109"/>
      <c r="F43" s="107"/>
      <c r="G43" s="107"/>
      <c r="H43" s="110"/>
      <c r="I43" s="175"/>
      <c r="J43" s="176"/>
      <c r="K43" s="112"/>
      <c r="L43" s="177"/>
      <c r="M43" s="176"/>
      <c r="N43" s="178"/>
      <c r="O43" s="175"/>
      <c r="P43" s="176"/>
      <c r="Q43" s="112"/>
      <c r="R43" s="175"/>
      <c r="S43" s="178"/>
      <c r="T43" s="112"/>
    </row>
    <row r="44" spans="1:20" ht="14.25" customHeight="1">
      <c r="A44" s="11"/>
      <c r="B44" s="11"/>
      <c r="C44" s="102"/>
      <c r="D44" s="103"/>
      <c r="E44" s="109"/>
      <c r="F44" s="107"/>
      <c r="G44" s="107"/>
      <c r="H44" s="110"/>
      <c r="I44" s="175"/>
      <c r="J44" s="176"/>
      <c r="K44" s="112"/>
      <c r="L44" s="177"/>
      <c r="M44" s="176"/>
      <c r="N44" s="178"/>
      <c r="O44" s="175"/>
      <c r="P44" s="176"/>
      <c r="Q44" s="112"/>
      <c r="R44" s="175"/>
      <c r="S44" s="178"/>
      <c r="T44" s="112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75"/>
      <c r="J45" s="176"/>
      <c r="K45" s="112"/>
      <c r="L45" s="177"/>
      <c r="M45" s="176"/>
      <c r="N45" s="178"/>
      <c r="O45" s="175"/>
      <c r="P45" s="176"/>
      <c r="Q45" s="112"/>
      <c r="R45" s="175"/>
      <c r="S45" s="178"/>
      <c r="T45" s="112"/>
    </row>
    <row r="46" spans="1:20" ht="14.25" customHeight="1">
      <c r="A46" s="11"/>
      <c r="B46" s="11"/>
      <c r="C46" s="102"/>
      <c r="D46" s="103"/>
      <c r="E46" s="109"/>
      <c r="F46" s="107"/>
      <c r="G46" s="107"/>
      <c r="H46" s="110"/>
      <c r="I46" s="175"/>
      <c r="J46" s="176"/>
      <c r="K46" s="112"/>
      <c r="L46" s="177"/>
      <c r="M46" s="176"/>
      <c r="N46" s="178"/>
      <c r="O46" s="175"/>
      <c r="P46" s="176"/>
      <c r="Q46" s="112"/>
      <c r="R46" s="175"/>
      <c r="S46" s="178"/>
      <c r="T46" s="112"/>
    </row>
    <row r="47" spans="1:20" ht="14.25" customHeight="1">
      <c r="A47" s="11"/>
      <c r="B47" s="11"/>
      <c r="C47" s="102"/>
      <c r="D47" s="103"/>
      <c r="E47" s="109"/>
      <c r="F47" s="107"/>
      <c r="G47" s="107"/>
      <c r="H47" s="110"/>
      <c r="I47" s="175"/>
      <c r="J47" s="176"/>
      <c r="K47" s="112"/>
      <c r="L47" s="177"/>
      <c r="M47" s="176"/>
      <c r="N47" s="178"/>
      <c r="O47" s="175"/>
      <c r="P47" s="176"/>
      <c r="Q47" s="112"/>
      <c r="R47" s="175"/>
      <c r="S47" s="178"/>
      <c r="T47" s="112"/>
    </row>
    <row r="48" spans="1:20" ht="14.25" customHeight="1">
      <c r="A48" s="11"/>
      <c r="B48" s="11"/>
      <c r="C48" s="102"/>
      <c r="D48" s="103"/>
      <c r="E48" s="109"/>
      <c r="F48" s="107"/>
      <c r="G48" s="107"/>
      <c r="H48" s="110"/>
      <c r="I48" s="175"/>
      <c r="J48" s="176"/>
      <c r="K48" s="112"/>
      <c r="L48" s="177"/>
      <c r="M48" s="176"/>
      <c r="N48" s="178"/>
      <c r="O48" s="175"/>
      <c r="P48" s="176"/>
      <c r="Q48" s="112"/>
      <c r="R48" s="175"/>
      <c r="S48" s="178"/>
      <c r="T48" s="112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75"/>
      <c r="J49" s="176"/>
      <c r="K49" s="112"/>
      <c r="L49" s="177"/>
      <c r="M49" s="176"/>
      <c r="N49" s="178"/>
      <c r="O49" s="175"/>
      <c r="P49" s="176"/>
      <c r="Q49" s="112"/>
      <c r="R49" s="175"/>
      <c r="S49" s="178"/>
      <c r="T49" s="112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75"/>
      <c r="J50" s="176"/>
      <c r="K50" s="112"/>
      <c r="L50" s="177"/>
      <c r="M50" s="176"/>
      <c r="N50" s="178"/>
      <c r="O50" s="175"/>
      <c r="P50" s="176"/>
      <c r="Q50" s="112"/>
      <c r="R50" s="175"/>
      <c r="S50" s="178"/>
      <c r="T50" s="112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75"/>
      <c r="J51" s="176"/>
      <c r="K51" s="112"/>
      <c r="L51" s="177"/>
      <c r="M51" s="176"/>
      <c r="N51" s="178"/>
      <c r="O51" s="175"/>
      <c r="P51" s="176"/>
      <c r="Q51" s="112"/>
      <c r="R51" s="175"/>
      <c r="S51" s="178"/>
      <c r="T51" s="112"/>
    </row>
    <row r="52" spans="1:23" ht="14.25" customHeight="1" thickBot="1">
      <c r="A52" s="11"/>
      <c r="B52" s="11"/>
      <c r="C52" s="102"/>
      <c r="D52" s="103"/>
      <c r="E52" s="152"/>
      <c r="F52" s="151"/>
      <c r="G52" s="151"/>
      <c r="H52" s="179"/>
      <c r="I52" s="180"/>
      <c r="J52" s="181"/>
      <c r="K52" s="182"/>
      <c r="L52" s="183"/>
      <c r="M52" s="181"/>
      <c r="N52" s="184"/>
      <c r="O52" s="180"/>
      <c r="P52" s="181"/>
      <c r="Q52" s="182"/>
      <c r="R52" s="180"/>
      <c r="S52" s="184"/>
      <c r="T52" s="182"/>
    </row>
    <row r="53" spans="1:23" ht="14.25" customHeight="1">
      <c r="A53" s="185"/>
      <c r="B53" s="186"/>
      <c r="C53" s="38"/>
      <c r="D53" s="187"/>
      <c r="E53" s="100" t="s">
        <v>50</v>
      </c>
      <c r="F53" s="96">
        <f>IF(K58&gt;0,SQRT((1-K58^2)/K58^2),)</f>
        <v>0</v>
      </c>
      <c r="G53" s="188"/>
      <c r="H53" s="189"/>
      <c r="I53" s="186"/>
      <c r="J53" s="96"/>
      <c r="K53" s="97"/>
      <c r="L53" s="100"/>
      <c r="M53" s="96"/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191"/>
      <c r="D54" s="192"/>
      <c r="E54" s="23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/>
      <c r="M54" s="139"/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200"/>
      <c r="J55" s="201" t="s">
        <v>52</v>
      </c>
      <c r="K55" s="202"/>
      <c r="L55" s="203"/>
      <c r="M55" s="201" t="s">
        <v>52</v>
      </c>
      <c r="N55" s="204"/>
      <c r="O55" s="200"/>
      <c r="P55" s="201" t="s">
        <v>52</v>
      </c>
      <c r="Q55" s="202"/>
      <c r="R55" s="200"/>
      <c r="S55" s="204" t="s">
        <v>52</v>
      </c>
      <c r="T55" s="202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208"/>
      <c r="J57" s="209" t="s">
        <v>53</v>
      </c>
      <c r="K57" s="210"/>
      <c r="L57" s="211"/>
      <c r="M57" s="209" t="s">
        <v>53</v>
      </c>
      <c r="N57" s="191"/>
      <c r="O57" s="208"/>
      <c r="P57" s="209" t="s">
        <v>53</v>
      </c>
      <c r="Q57" s="212"/>
      <c r="R57" s="213"/>
      <c r="S57" s="209" t="s">
        <v>53</v>
      </c>
      <c r="T57" s="210"/>
    </row>
    <row r="58" spans="1:23" ht="14.25" customHeigh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9"/>
      <c r="I58" s="220"/>
      <c r="J58" s="221" t="s">
        <v>52</v>
      </c>
      <c r="K58" s="222"/>
      <c r="L58" s="220"/>
      <c r="M58" s="221" t="s">
        <v>52</v>
      </c>
      <c r="N58" s="222"/>
      <c r="O58" s="220"/>
      <c r="P58" s="221" t="s">
        <v>52</v>
      </c>
      <c r="Q58" s="222"/>
      <c r="R58" s="220"/>
      <c r="S58" s="221" t="s">
        <v>52</v>
      </c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8"/>
      <c r="I59" s="229"/>
      <c r="J59" s="230"/>
      <c r="K59" s="231"/>
      <c r="L59" s="229"/>
      <c r="M59" s="230"/>
      <c r="N59" s="231"/>
      <c r="O59" s="229"/>
      <c r="P59" s="230"/>
      <c r="Q59" s="231"/>
      <c r="R59" s="229"/>
      <c r="S59" s="230"/>
      <c r="T59" s="2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4"/>
      <c r="I60" s="102"/>
      <c r="J60" s="205"/>
      <c r="K60" s="198"/>
      <c r="L60" s="102"/>
      <c r="M60" s="205"/>
      <c r="N60" s="103"/>
      <c r="O60" s="102"/>
      <c r="P60" s="205"/>
      <c r="Q60" s="103"/>
      <c r="R60" s="102"/>
      <c r="S60" s="205"/>
      <c r="T60" s="103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40"/>
      <c r="I61" s="113"/>
      <c r="J61" s="207"/>
      <c r="K61" s="207"/>
      <c r="L61" s="113"/>
      <c r="M61" s="207"/>
      <c r="N61" s="114"/>
      <c r="O61" s="113"/>
      <c r="P61" s="207"/>
      <c r="Q61" s="114"/>
      <c r="R61" s="113"/>
      <c r="S61" s="207"/>
      <c r="T61" s="114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45">
        <f>ROUND((V8^2+W8^2)*[1]АРЭС!$F$6/[1]АРЭС!$C$6^2,4)</f>
        <v>0</v>
      </c>
      <c r="J62" s="246" t="s">
        <v>59</v>
      </c>
      <c r="K62" s="247">
        <f>ROUND((V8^2+W8^2)*[1]АРЭС!$I$6/([1]АРЭС!$C$6*100),4)</f>
        <v>0</v>
      </c>
      <c r="L62" s="245">
        <f>ROUND((X8^2+Y8^2)*[1]АРЭС!$F$6/[1]АРЭС!$C$6^2,4)</f>
        <v>0</v>
      </c>
      <c r="M62" s="246" t="s">
        <v>59</v>
      </c>
      <c r="N62" s="247">
        <f>ROUND((X8^2+Y8^2)*[1]АРЭС!$I$6/([1]АРЭС!$C$6*100),4)</f>
        <v>0</v>
      </c>
      <c r="O62" s="245">
        <f>ROUND((Z8^2+AA8^2)*[1]АРЭС!$F$6/[1]АРЭС!$C$6^2,4)</f>
        <v>0</v>
      </c>
      <c r="P62" s="246" t="s">
        <v>59</v>
      </c>
      <c r="Q62" s="247">
        <f>ROUND((Z8^2+AA8^2)*[1]АРЭС!$I$6/([1]АРЭС!$C$6*100),4)</f>
        <v>0</v>
      </c>
      <c r="R62" s="245">
        <f>ROUND((AB8^2+AC8^2)*[1]АРЭС!$F$6/[1]АРЭС!$C$6^2,4)</f>
        <v>0</v>
      </c>
      <c r="S62" s="246" t="s">
        <v>59</v>
      </c>
      <c r="T62" s="247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ROUND((V12^2+W12^2)*[1]АРЭС!$F$7/[1]АРЭС!$C$7^2,4)</f>
        <v>0</v>
      </c>
      <c r="J63" s="252" t="s">
        <v>59</v>
      </c>
      <c r="K63" s="253">
        <f>ROUND((V12^2+W12^2)*[1]АРЭС!$I$7/([1]АРЭС!$C$7*100),4)</f>
        <v>0</v>
      </c>
      <c r="L63" s="251">
        <f>ROUND((X12^2+Y12^2)*[1]АРЭС!$F$7/[1]АРЭС!$C$7^2,4)</f>
        <v>0</v>
      </c>
      <c r="M63" s="252" t="s">
        <v>59</v>
      </c>
      <c r="N63" s="253">
        <f>ROUND((X12^2+Y12^2)*[1]АРЭС!$I$7/([1]АРЭС!$C$7*100),4)</f>
        <v>0</v>
      </c>
      <c r="O63" s="251">
        <f>ROUND((Z12^2+AA12^2)*[1]АРЭС!$F$7/[1]АРЭС!$C$7^2,4)</f>
        <v>0</v>
      </c>
      <c r="P63" s="252" t="s">
        <v>59</v>
      </c>
      <c r="Q63" s="253">
        <f>ROUND((Z12^2+AA12^2)*[1]АРЭС!$I$7/([1]АРЭС!$C$7*100),4)</f>
        <v>0</v>
      </c>
      <c r="R63" s="251">
        <f>ROUND((AB12^2+AC12^2)*[1]АРЭС!$F$7/[1]АРЭС!$C$7^2,4)</f>
        <v>0</v>
      </c>
      <c r="S63" s="252" t="s">
        <v>59</v>
      </c>
      <c r="T63" s="253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I62+V8+H6</f>
        <v>4.0000000000000001E-3</v>
      </c>
      <c r="J66" s="266" t="s">
        <v>59</v>
      </c>
      <c r="K66" s="267">
        <f>K62+W8+H7</f>
        <v>0.125</v>
      </c>
      <c r="L66" s="265">
        <f>L62+X8+H6</f>
        <v>4.0000000000000001E-3</v>
      </c>
      <c r="M66" s="266" t="s">
        <v>59</v>
      </c>
      <c r="N66" s="268">
        <f>N62+Y8+H7</f>
        <v>0.125</v>
      </c>
      <c r="O66" s="269">
        <f>O62+Z8+H6</f>
        <v>4.0000000000000001E-3</v>
      </c>
      <c r="P66" s="266" t="s">
        <v>59</v>
      </c>
      <c r="Q66" s="267">
        <f>Q62+AA8+H7</f>
        <v>0.125</v>
      </c>
      <c r="R66" s="265">
        <f>R62+AB8+H6</f>
        <v>4.0000000000000001E-3</v>
      </c>
      <c r="S66" s="266" t="s">
        <v>59</v>
      </c>
      <c r="T66" s="268">
        <f>T62+AC8+H7</f>
        <v>0.125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I63+V12+H10</f>
        <v>4.0000000000000001E-3</v>
      </c>
      <c r="J67" s="254" t="s">
        <v>59</v>
      </c>
      <c r="K67" s="276">
        <f>K63+W12+H11</f>
        <v>0.125</v>
      </c>
      <c r="L67" s="277">
        <f>L63+X12+H10</f>
        <v>4.0000000000000001E-3</v>
      </c>
      <c r="M67" s="254" t="s">
        <v>59</v>
      </c>
      <c r="N67" s="278">
        <f>N63+Y12+H11</f>
        <v>0.125</v>
      </c>
      <c r="O67" s="276">
        <f>O63+Z12+H10</f>
        <v>4.0000000000000001E-3</v>
      </c>
      <c r="P67" s="254" t="s">
        <v>59</v>
      </c>
      <c r="Q67" s="276">
        <f>Q63+AA12+H11</f>
        <v>0.125</v>
      </c>
      <c r="R67" s="277">
        <f>R63+AB12+H10</f>
        <v>4.0000000000000001E-3</v>
      </c>
      <c r="S67" s="254" t="s">
        <v>59</v>
      </c>
      <c r="T67" s="278">
        <f>T63+AC12+H11</f>
        <v>0.125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8.0000000000000002E-3</v>
      </c>
      <c r="J70" s="291" t="s">
        <v>59</v>
      </c>
      <c r="K70" s="292">
        <f>K66+K67</f>
        <v>0.25</v>
      </c>
      <c r="L70" s="290">
        <f>L66+L67</f>
        <v>8.0000000000000002E-3</v>
      </c>
      <c r="M70" s="291" t="s">
        <v>59</v>
      </c>
      <c r="N70" s="292">
        <f>N66+N67</f>
        <v>0.25</v>
      </c>
      <c r="O70" s="290">
        <f>O66+O67</f>
        <v>8.0000000000000002E-3</v>
      </c>
      <c r="P70" s="291" t="s">
        <v>59</v>
      </c>
      <c r="Q70" s="292">
        <f>Q66+Q67</f>
        <v>0.25</v>
      </c>
      <c r="R70" s="290">
        <f>R66+R67</f>
        <v>8.0000000000000002E-3</v>
      </c>
      <c r="S70" s="291" t="s">
        <v>59</v>
      </c>
      <c r="T70" s="292">
        <f>T66+T67</f>
        <v>0.25</v>
      </c>
    </row>
    <row r="71" spans="1:20" ht="14.25" customHeight="1" thickBot="1">
      <c r="A71" s="11"/>
      <c r="B71" s="121" t="s">
        <v>65</v>
      </c>
      <c r="C71" s="122"/>
      <c r="D71" s="123"/>
      <c r="E71" s="293" t="s">
        <v>66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4"/>
  <sheetViews>
    <sheetView topLeftCell="A40" workbookViewId="0">
      <selection activeCell="I47" sqref="I47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76</v>
      </c>
      <c r="J3" s="9"/>
      <c r="K3" s="10"/>
      <c r="L3" s="8" t="s">
        <v>77</v>
      </c>
      <c r="M3" s="9"/>
      <c r="N3" s="10"/>
      <c r="O3" s="8" t="s">
        <v>78</v>
      </c>
      <c r="P3" s="9"/>
      <c r="Q3" s="10"/>
      <c r="R3" s="8" t="s">
        <v>79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09">
        <v>7</v>
      </c>
      <c r="F6" s="310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04" t="s">
        <v>25</v>
      </c>
      <c r="H7" s="311">
        <f>[1]АРЭС!$L$10</f>
        <v>0.13119999999999998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12">
        <f>IF(I7&gt;0,ROUND(I7*$I$56*$I$58*SQRT(3)/1000,2),J7)</f>
        <v>0</v>
      </c>
      <c r="W7" s="313">
        <f>IF(K7&gt;0,K7,ROUND(V7*$M$53,2))</f>
        <v>0</v>
      </c>
      <c r="X7" s="312">
        <f>IF(L7&gt;0,ROUND(L7*$L$56*$L$58*SQRT(3)/1000,2),M7)</f>
        <v>0</v>
      </c>
      <c r="Y7" s="313">
        <f>IF(N7&gt;0,N7,ROUND(X7*$M$53,2))</f>
        <v>0</v>
      </c>
      <c r="Z7" s="312">
        <f>IF(O7&gt;0,ROUND(O7*$O$56*$O$58*SQRT(3)/1000,2),P7)</f>
        <v>0</v>
      </c>
      <c r="AA7" s="313">
        <f>IF(Q7&gt;0,Q7,ROUND(Z7*$M$53,2))</f>
        <v>0</v>
      </c>
      <c r="AB7" s="312">
        <f>IF(R7&gt;0,ROUND(R7*$R$56*$R$58*SQRT(3)/1000,2),S7)</f>
        <v>0</v>
      </c>
      <c r="AC7" s="31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88"/>
      <c r="F8" s="89"/>
      <c r="G8" s="90"/>
      <c r="H8" s="91"/>
      <c r="I8" s="65"/>
      <c r="J8" s="61">
        <v>2.8090000000000002</v>
      </c>
      <c r="K8" s="62">
        <v>1.2430000000000001</v>
      </c>
      <c r="L8" s="63"/>
      <c r="M8" s="64">
        <v>2.5009999999999999</v>
      </c>
      <c r="N8" s="62">
        <v>1.03</v>
      </c>
      <c r="O8" s="65"/>
      <c r="P8" s="64">
        <v>2.3109999999999999</v>
      </c>
      <c r="Q8" s="62">
        <v>1.0269999999999999</v>
      </c>
      <c r="R8" s="65"/>
      <c r="S8" s="66">
        <v>1.76</v>
      </c>
      <c r="T8" s="64">
        <v>0.77100000000000002</v>
      </c>
      <c r="U8" s="39" t="s">
        <v>89</v>
      </c>
      <c r="V8" s="312">
        <f>IF(I8&gt;0,ROUND(I8*$I$57*$K$58*SQRT(3)/1000,3),J8)</f>
        <v>2.8090000000000002</v>
      </c>
      <c r="W8" s="313">
        <f>IF(K8&gt;0,K8,ROUND(V8*$F$53,3))</f>
        <v>1.2430000000000001</v>
      </c>
      <c r="X8" s="312">
        <f>IF(L8&gt;0,ROUND(L8*$L$57*$N$58*SQRT(3)/1000,3),M8)</f>
        <v>2.5009999999999999</v>
      </c>
      <c r="Y8" s="313">
        <f>IF(N8&gt;0,N8,ROUND(X8*$F$53,3))</f>
        <v>1.03</v>
      </c>
      <c r="Z8" s="312">
        <f>IF(O8&gt;0,ROUND(O8*$O$57*$Q$58*SQRT(3)/1000,3),P8)</f>
        <v>2.3109999999999999</v>
      </c>
      <c r="AA8" s="313">
        <f>IF(Q8&gt;0,Q8,ROUND(Z8*$F$53,3))</f>
        <v>1.0269999999999999</v>
      </c>
      <c r="AB8" s="312">
        <f>IF(R8&gt;0,ROUND(R8*$R$57*$T$58*SQRT(3)/1000,3),S8)</f>
        <v>1.76</v>
      </c>
      <c r="AC8" s="313">
        <f>IF(T8&gt;0,T8,ROUND(AB8*$F$53,3))</f>
        <v>0.77100000000000002</v>
      </c>
    </row>
    <row r="9" spans="1:31" ht="14.25" customHeight="1" thickBot="1">
      <c r="A9" s="11"/>
      <c r="B9" s="11"/>
      <c r="C9" s="69"/>
      <c r="D9" s="70" t="s">
        <v>26</v>
      </c>
      <c r="E9" s="318"/>
      <c r="F9" s="319"/>
      <c r="G9" s="319"/>
      <c r="H9" s="320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5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90</v>
      </c>
      <c r="D10" s="82">
        <v>110</v>
      </c>
      <c r="E10" s="326">
        <v>7</v>
      </c>
      <c r="F10" s="327"/>
      <c r="G10" s="32" t="s">
        <v>21</v>
      </c>
      <c r="H10" s="33">
        <f>[1]АРЭС!$E$11</f>
        <v>2.1000000000000001E-2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5"/>
    </row>
    <row r="11" spans="1:31" ht="14.25" customHeight="1">
      <c r="A11" s="11"/>
      <c r="B11" s="11"/>
      <c r="C11" s="41"/>
      <c r="D11" s="42">
        <v>35</v>
      </c>
      <c r="E11" s="43"/>
      <c r="F11" s="44"/>
      <c r="G11" s="104" t="s">
        <v>25</v>
      </c>
      <c r="H11" s="311">
        <f>[1]АРЭС!$L$11</f>
        <v>0.11199999999999999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1"/>
      <c r="U11" s="39" t="s">
        <v>88</v>
      </c>
      <c r="V11" s="312">
        <f>IF(I11&gt;0,ROUND(I11*$K$56*$I$59*SQRT(3)/1000,2),J11)</f>
        <v>0</v>
      </c>
      <c r="W11" s="313">
        <f>IF(K11&gt;0,K11,ROUND(V11*$M$54,2))</f>
        <v>0</v>
      </c>
      <c r="X11" s="312">
        <f>IF(L11&gt;0,ROUND(L11*$N$56*$L$59*SQRT(3)/1000,2),M11)</f>
        <v>0</v>
      </c>
      <c r="Y11" s="313">
        <f>IF(N11&gt;0,N11,ROUND(X11*$M$54,2))</f>
        <v>0</v>
      </c>
      <c r="Z11" s="312">
        <f>IF(O11&gt;0,ROUND(O11*$Q$56*$O$59*SQRT(3)/1000,2),P11)</f>
        <v>0</v>
      </c>
      <c r="AA11" s="313">
        <f>IF(Q11&gt;0,Q11,ROUND(Z11*$M$54,2))</f>
        <v>0</v>
      </c>
      <c r="AB11" s="312">
        <f>IF(R11&gt;0,ROUND(R11*$T$56*$R$59*SQRT(3)/1000,2),S11)</f>
        <v>0</v>
      </c>
      <c r="AC11" s="31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4">
        <v>2.1960000000000002</v>
      </c>
      <c r="K12" s="62">
        <v>0.755</v>
      </c>
      <c r="L12" s="63"/>
      <c r="M12" s="64">
        <v>2.2839999999999998</v>
      </c>
      <c r="N12" s="66">
        <v>0.73499999999999999</v>
      </c>
      <c r="O12" s="65"/>
      <c r="P12" s="64">
        <v>2.0009999999999999</v>
      </c>
      <c r="Q12" s="62">
        <v>0.624</v>
      </c>
      <c r="R12" s="65"/>
      <c r="S12" s="66">
        <v>1.96</v>
      </c>
      <c r="T12" s="64">
        <v>0.60599999999999998</v>
      </c>
      <c r="U12" s="39" t="s">
        <v>89</v>
      </c>
      <c r="V12" s="312">
        <f>IF(I12&gt;0,ROUND(I12*$K$57*$K$59*SQRT(3)/1000,3),J12)</f>
        <v>2.1960000000000002</v>
      </c>
      <c r="W12" s="313">
        <f>IF(K12&gt;0,K12,ROUND(V12*$F$54,3))</f>
        <v>0.755</v>
      </c>
      <c r="X12" s="312">
        <f>IF(L12&gt;0,ROUND(L12*$N$57*$N$59*SQRT(3)/1000,3),M12)</f>
        <v>2.2839999999999998</v>
      </c>
      <c r="Y12" s="313">
        <f>IF(N12&gt;0,N12,ROUND(X12*$F$54,3))</f>
        <v>0.73499999999999999</v>
      </c>
      <c r="Z12" s="312">
        <f>IF(O12&gt;0,ROUND(O12*$Q$57*$Q$59*SQRT(3)/1000,3),P12)</f>
        <v>2.0009999999999999</v>
      </c>
      <c r="AA12" s="313">
        <f>IF(Q12&gt;0,Q12,ROUND(Z12*$F$54,3))</f>
        <v>0.624</v>
      </c>
      <c r="AB12" s="312">
        <f>IF(R12&gt;0,ROUND(R12*$T$57*$T$59*SQRT(3)/1000,3),S12)</f>
        <v>1.96</v>
      </c>
      <c r="AC12" s="313">
        <f>IF(T12&gt;0,T12,ROUND(AB12*$F$54,3))</f>
        <v>0.60599999999999998</v>
      </c>
    </row>
    <row r="13" spans="1:31" ht="14.25" customHeight="1" thickBot="1">
      <c r="A13" s="11"/>
      <c r="B13" s="11"/>
      <c r="C13" s="69"/>
      <c r="D13" s="70" t="s">
        <v>26</v>
      </c>
      <c r="E13" s="318"/>
      <c r="F13" s="319"/>
      <c r="G13" s="319"/>
      <c r="H13" s="320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5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101"/>
      <c r="O14" s="100"/>
      <c r="P14" s="96"/>
      <c r="Q14" s="97"/>
      <c r="R14" s="100"/>
      <c r="S14" s="101"/>
      <c r="T14" s="96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08"/>
      <c r="R15" s="111"/>
      <c r="S15" s="110"/>
      <c r="T15" s="107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81"/>
      <c r="N16" s="184"/>
      <c r="O16" s="120"/>
      <c r="P16" s="116"/>
      <c r="Q16" s="117"/>
      <c r="R16" s="120"/>
      <c r="S16" s="119"/>
      <c r="T16" s="116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5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6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7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6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5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6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39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376">
        <f>J8+J12</f>
        <v>5.0050000000000008</v>
      </c>
      <c r="K24" s="376">
        <f>K8+K12</f>
        <v>1.9980000000000002</v>
      </c>
      <c r="L24" s="150"/>
      <c r="M24" s="151">
        <f>M8+M12</f>
        <v>4.7850000000000001</v>
      </c>
      <c r="N24" s="151">
        <f>N8+N12</f>
        <v>1.7650000000000001</v>
      </c>
      <c r="O24" s="152"/>
      <c r="P24" s="151">
        <f>P8+P12</f>
        <v>4.3119999999999994</v>
      </c>
      <c r="Q24" s="151">
        <f>Q8+Q12</f>
        <v>1.6509999999999998</v>
      </c>
      <c r="R24" s="152"/>
      <c r="S24" s="153">
        <f>S8+S12</f>
        <v>3.7199999999999998</v>
      </c>
      <c r="T24" s="151">
        <f>T8+T12</f>
        <v>1.377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91</v>
      </c>
      <c r="D27" s="157"/>
      <c r="E27" s="365"/>
      <c r="F27" s="139"/>
      <c r="G27" s="139"/>
      <c r="H27" s="142"/>
      <c r="I27" s="161"/>
      <c r="J27" s="162">
        <v>0</v>
      </c>
      <c r="K27" s="163"/>
      <c r="L27" s="164"/>
      <c r="M27" s="162">
        <v>0</v>
      </c>
      <c r="N27" s="165"/>
      <c r="O27" s="161"/>
      <c r="P27" s="162">
        <v>0</v>
      </c>
      <c r="Q27" s="163"/>
      <c r="R27" s="161"/>
      <c r="S27" s="165">
        <v>0</v>
      </c>
      <c r="T27" s="163"/>
    </row>
    <row r="28" spans="1:20" ht="14.25" customHeight="1">
      <c r="A28" s="11"/>
      <c r="B28" s="11"/>
      <c r="C28" s="166" t="s">
        <v>92</v>
      </c>
      <c r="D28" s="167"/>
      <c r="E28" s="109"/>
      <c r="F28" s="107"/>
      <c r="G28" s="107"/>
      <c r="H28" s="110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66" t="s">
        <v>93</v>
      </c>
      <c r="D29" s="167"/>
      <c r="E29" s="168">
        <v>49.1</v>
      </c>
      <c r="F29" s="169">
        <v>15</v>
      </c>
      <c r="G29" s="169"/>
      <c r="H29" s="170"/>
      <c r="I29" s="47"/>
      <c r="J29" s="51">
        <v>5.6000000000000001E-2</v>
      </c>
      <c r="K29" s="53"/>
      <c r="L29" s="50"/>
      <c r="M29" s="51">
        <v>5.7000000000000002E-2</v>
      </c>
      <c r="N29" s="52"/>
      <c r="O29" s="47"/>
      <c r="P29" s="51">
        <v>0.05</v>
      </c>
      <c r="Q29" s="53"/>
      <c r="R29" s="47"/>
      <c r="S29" s="52">
        <v>0.03</v>
      </c>
      <c r="T29" s="53"/>
    </row>
    <row r="30" spans="1:20" ht="14.25" customHeight="1">
      <c r="A30" s="11"/>
      <c r="B30" s="11"/>
      <c r="C30" s="166" t="s">
        <v>94</v>
      </c>
      <c r="D30" s="167"/>
      <c r="E30" s="168">
        <v>49.1</v>
      </c>
      <c r="F30" s="169">
        <v>15</v>
      </c>
      <c r="G30" s="169"/>
      <c r="H30" s="170"/>
      <c r="I30" s="47"/>
      <c r="J30" s="51">
        <v>6.8000000000000005E-2</v>
      </c>
      <c r="K30" s="53"/>
      <c r="L30" s="50"/>
      <c r="M30" s="51">
        <v>6.9000000000000006E-2</v>
      </c>
      <c r="N30" s="52"/>
      <c r="O30" s="47"/>
      <c r="P30" s="51">
        <v>7.2999999999999995E-2</v>
      </c>
      <c r="Q30" s="53"/>
      <c r="R30" s="47"/>
      <c r="S30" s="52">
        <v>6.8000000000000005E-2</v>
      </c>
      <c r="T30" s="53"/>
    </row>
    <row r="31" spans="1:20" ht="14.25" customHeight="1">
      <c r="A31" s="11"/>
      <c r="B31" s="11"/>
      <c r="C31" s="166" t="s">
        <v>95</v>
      </c>
      <c r="D31" s="167"/>
      <c r="E31" s="168">
        <v>49.1</v>
      </c>
      <c r="F31" s="169">
        <v>15</v>
      </c>
      <c r="G31" s="169"/>
      <c r="H31" s="170"/>
      <c r="I31" s="47"/>
      <c r="J31" s="51">
        <v>0.23899999999999999</v>
      </c>
      <c r="K31" s="53"/>
      <c r="L31" s="50"/>
      <c r="M31" s="51">
        <v>0.252</v>
      </c>
      <c r="N31" s="52"/>
      <c r="O31" s="47"/>
      <c r="P31" s="51">
        <v>0.214</v>
      </c>
      <c r="Q31" s="53"/>
      <c r="R31" s="47"/>
      <c r="S31" s="52">
        <v>0.22900000000000001</v>
      </c>
      <c r="T31" s="53"/>
    </row>
    <row r="32" spans="1:20" ht="14.25" customHeight="1">
      <c r="A32" s="11"/>
      <c r="B32" s="11"/>
      <c r="C32" s="166" t="s">
        <v>96</v>
      </c>
      <c r="D32" s="167"/>
      <c r="E32" s="168"/>
      <c r="F32" s="169"/>
      <c r="G32" s="169"/>
      <c r="H32" s="170"/>
      <c r="I32" s="47"/>
      <c r="J32" s="51">
        <v>0.28299999999999997</v>
      </c>
      <c r="K32" s="53"/>
      <c r="L32" s="50"/>
      <c r="M32" s="51">
        <v>0.23899999999999999</v>
      </c>
      <c r="N32" s="52"/>
      <c r="O32" s="47"/>
      <c r="P32" s="51">
        <v>0.20899999999999999</v>
      </c>
      <c r="Q32" s="53"/>
      <c r="R32" s="47"/>
      <c r="S32" s="52">
        <v>0.23100000000000001</v>
      </c>
      <c r="T32" s="53"/>
    </row>
    <row r="33" spans="1:20" ht="14.25" customHeight="1">
      <c r="A33" s="11"/>
      <c r="B33" s="11"/>
      <c r="C33" s="166" t="s">
        <v>97</v>
      </c>
      <c r="D33" s="167"/>
      <c r="E33" s="168"/>
      <c r="F33" s="169"/>
      <c r="G33" s="169"/>
      <c r="H33" s="170"/>
      <c r="I33" s="47"/>
      <c r="J33" s="51">
        <v>0.16500000000000001</v>
      </c>
      <c r="K33" s="53"/>
      <c r="L33" s="50"/>
      <c r="M33" s="51">
        <v>0.16500000000000001</v>
      </c>
      <c r="N33" s="52"/>
      <c r="O33" s="47"/>
      <c r="P33" s="51">
        <v>0.16500000000000001</v>
      </c>
      <c r="Q33" s="53"/>
      <c r="R33" s="47"/>
      <c r="S33" s="52">
        <v>0.16500000000000001</v>
      </c>
      <c r="T33" s="53"/>
    </row>
    <row r="34" spans="1:20" ht="14.25" customHeight="1">
      <c r="A34" s="11"/>
      <c r="B34" s="11"/>
      <c r="C34" s="166" t="s">
        <v>98</v>
      </c>
      <c r="D34" s="167"/>
      <c r="E34" s="168">
        <v>49.1</v>
      </c>
      <c r="F34" s="169">
        <v>15</v>
      </c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2">
        <v>0</v>
      </c>
      <c r="T34" s="53"/>
    </row>
    <row r="35" spans="1:20" ht="14.25" customHeight="1">
      <c r="A35" s="11"/>
      <c r="B35" s="11"/>
      <c r="C35" s="166" t="s">
        <v>99</v>
      </c>
      <c r="D35" s="167"/>
      <c r="E35" s="168"/>
      <c r="F35" s="169"/>
      <c r="G35" s="169"/>
      <c r="H35" s="170"/>
      <c r="I35" s="47"/>
      <c r="J35" s="330">
        <v>1.5580000000000001</v>
      </c>
      <c r="K35" s="330"/>
      <c r="L35" s="330"/>
      <c r="M35" s="330">
        <v>1.5509999999999999</v>
      </c>
      <c r="N35" s="330"/>
      <c r="O35" s="330"/>
      <c r="P35" s="330">
        <v>1.4630000000000001</v>
      </c>
      <c r="Q35" s="330"/>
      <c r="R35" s="330"/>
      <c r="S35" s="330">
        <v>1.552</v>
      </c>
      <c r="T35" s="53"/>
    </row>
    <row r="36" spans="1:20" ht="14.25" customHeight="1">
      <c r="A36" s="11"/>
      <c r="B36" s="11"/>
      <c r="C36" s="166" t="s">
        <v>100</v>
      </c>
      <c r="D36" s="367"/>
      <c r="E36" s="168">
        <v>49.1</v>
      </c>
      <c r="F36" s="169">
        <v>15</v>
      </c>
      <c r="G36" s="169"/>
      <c r="H36" s="170"/>
      <c r="I36" s="47"/>
      <c r="J36" s="51">
        <v>0</v>
      </c>
      <c r="K36" s="53"/>
      <c r="L36" s="50"/>
      <c r="M36" s="51">
        <v>0</v>
      </c>
      <c r="N36" s="52"/>
      <c r="O36" s="47"/>
      <c r="P36" s="51">
        <v>0</v>
      </c>
      <c r="Q36" s="53"/>
      <c r="R36" s="47"/>
      <c r="S36" s="52">
        <v>0</v>
      </c>
      <c r="T36" s="53"/>
    </row>
    <row r="37" spans="1:20" ht="14.25" customHeight="1">
      <c r="A37" s="11"/>
      <c r="B37" s="11"/>
      <c r="C37" s="166" t="s">
        <v>101</v>
      </c>
      <c r="D37" s="167"/>
      <c r="E37" s="168">
        <v>49.1</v>
      </c>
      <c r="F37" s="169">
        <v>15</v>
      </c>
      <c r="G37" s="169"/>
      <c r="H37" s="170"/>
      <c r="I37" s="47"/>
      <c r="J37" s="51">
        <v>0.58199999999999996</v>
      </c>
      <c r="K37" s="53"/>
      <c r="L37" s="50"/>
      <c r="M37" s="51">
        <v>0.56499999999999995</v>
      </c>
      <c r="N37" s="52"/>
      <c r="O37" s="47"/>
      <c r="P37" s="51">
        <v>0.41499999999999998</v>
      </c>
      <c r="Q37" s="53"/>
      <c r="R37" s="47"/>
      <c r="S37" s="52">
        <v>0.17199999999999999</v>
      </c>
      <c r="T37" s="53"/>
    </row>
    <row r="38" spans="1:20" ht="14.25" customHeight="1">
      <c r="A38" s="11"/>
      <c r="B38" s="11"/>
      <c r="C38" s="166" t="s">
        <v>102</v>
      </c>
      <c r="D38" s="167"/>
      <c r="E38" s="168"/>
      <c r="F38" s="169"/>
      <c r="G38" s="169"/>
      <c r="H38" s="170"/>
      <c r="I38" s="47"/>
      <c r="J38" s="51">
        <v>1.1830000000000001</v>
      </c>
      <c r="K38" s="51"/>
      <c r="L38" s="51"/>
      <c r="M38" s="51">
        <v>1.1040000000000001</v>
      </c>
      <c r="N38" s="51"/>
      <c r="O38" s="51"/>
      <c r="P38" s="51">
        <v>1.1020000000000001</v>
      </c>
      <c r="Q38" s="51"/>
      <c r="R38" s="51"/>
      <c r="S38" s="51">
        <v>1.0900000000000001</v>
      </c>
      <c r="T38" s="53"/>
    </row>
    <row r="39" spans="1:20" ht="14.25" customHeight="1">
      <c r="A39" s="11"/>
      <c r="B39" s="11"/>
      <c r="C39" s="166" t="s">
        <v>103</v>
      </c>
      <c r="D39" s="367"/>
      <c r="E39" s="168">
        <v>49.1</v>
      </c>
      <c r="F39" s="169">
        <v>15</v>
      </c>
      <c r="G39" s="169"/>
      <c r="H39" s="170"/>
      <c r="I39" s="47"/>
      <c r="J39" s="51">
        <v>1.2999999999999999E-2</v>
      </c>
      <c r="K39" s="53"/>
      <c r="L39" s="50"/>
      <c r="M39" s="51">
        <v>1.2999999999999999E-2</v>
      </c>
      <c r="N39" s="52"/>
      <c r="O39" s="47"/>
      <c r="P39" s="51">
        <v>1.2999999999999999E-2</v>
      </c>
      <c r="Q39" s="53"/>
      <c r="R39" s="47"/>
      <c r="S39" s="52">
        <v>1.2999999999999999E-2</v>
      </c>
      <c r="T39" s="53"/>
    </row>
    <row r="40" spans="1:20" ht="14.25" customHeight="1">
      <c r="A40" s="11"/>
      <c r="B40" s="11"/>
      <c r="C40" s="166" t="s">
        <v>104</v>
      </c>
      <c r="D40" s="167"/>
      <c r="E40" s="50"/>
      <c r="F40" s="169"/>
      <c r="G40" s="169"/>
      <c r="H40" s="170"/>
      <c r="I40" s="47"/>
      <c r="J40" s="51">
        <v>0.52</v>
      </c>
      <c r="K40" s="53"/>
      <c r="L40" s="50"/>
      <c r="M40" s="51">
        <v>0.30199999999999999</v>
      </c>
      <c r="N40" s="52"/>
      <c r="O40" s="47"/>
      <c r="P40" s="51">
        <v>0.44700000000000001</v>
      </c>
      <c r="Q40" s="53"/>
      <c r="R40" s="47"/>
      <c r="S40" s="52">
        <v>0.2</v>
      </c>
      <c r="T40" s="53"/>
    </row>
    <row r="41" spans="1:20" ht="14.25" customHeight="1">
      <c r="A41" s="11"/>
      <c r="B41" s="11"/>
      <c r="C41" s="368" t="s">
        <v>105</v>
      </c>
      <c r="D41" s="369"/>
      <c r="E41" s="168">
        <v>49.1</v>
      </c>
      <c r="F41" s="169">
        <v>15</v>
      </c>
      <c r="G41" s="169"/>
      <c r="H41" s="170"/>
      <c r="I41" s="47"/>
      <c r="J41" s="51">
        <v>7.1999999999999995E-2</v>
      </c>
      <c r="K41" s="53"/>
      <c r="L41" s="50"/>
      <c r="M41" s="51">
        <v>8.2000000000000003E-2</v>
      </c>
      <c r="N41" s="52"/>
      <c r="O41" s="47"/>
      <c r="P41" s="51">
        <v>7.0999999999999994E-2</v>
      </c>
      <c r="Q41" s="53"/>
      <c r="R41" s="47"/>
      <c r="S41" s="52">
        <v>4.1000000000000002E-2</v>
      </c>
      <c r="T41" s="53"/>
    </row>
    <row r="42" spans="1:20" ht="14.25" customHeight="1">
      <c r="A42" s="11"/>
      <c r="B42" s="11"/>
      <c r="C42" s="166" t="s">
        <v>106</v>
      </c>
      <c r="D42" s="167"/>
      <c r="E42" s="168"/>
      <c r="F42" s="169"/>
      <c r="G42" s="169"/>
      <c r="H42" s="170"/>
      <c r="I42" s="47"/>
      <c r="J42" s="51">
        <v>0.32800000000000001</v>
      </c>
      <c r="K42" s="53"/>
      <c r="L42" s="50"/>
      <c r="M42" s="51">
        <v>0.34100000000000003</v>
      </c>
      <c r="N42" s="52"/>
      <c r="O42" s="47"/>
      <c r="P42" s="51">
        <v>0.30299999999999999</v>
      </c>
      <c r="Q42" s="53"/>
      <c r="R42" s="47"/>
      <c r="S42" s="52">
        <v>0.318</v>
      </c>
      <c r="T42" s="53"/>
    </row>
    <row r="43" spans="1:20" ht="14.25" customHeight="1">
      <c r="A43" s="11"/>
      <c r="B43" s="11"/>
      <c r="C43" s="166" t="s">
        <v>107</v>
      </c>
      <c r="D43" s="167"/>
      <c r="E43" s="168">
        <v>49.1</v>
      </c>
      <c r="F43" s="169">
        <v>15</v>
      </c>
      <c r="G43" s="169"/>
      <c r="H43" s="170"/>
      <c r="I43" s="47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0</v>
      </c>
      <c r="T43" s="53"/>
    </row>
    <row r="44" spans="1:20" ht="14.25" customHeight="1">
      <c r="A44" s="11"/>
      <c r="B44" s="11"/>
      <c r="C44" s="166" t="s">
        <v>108</v>
      </c>
      <c r="D44" s="167"/>
      <c r="E44" s="168">
        <v>49.1</v>
      </c>
      <c r="F44" s="169">
        <v>15</v>
      </c>
      <c r="G44" s="169"/>
      <c r="H44" s="170"/>
      <c r="I44" s="47"/>
      <c r="J44" s="51">
        <v>0.19800000000000001</v>
      </c>
      <c r="K44" s="53"/>
      <c r="L44" s="50"/>
      <c r="M44" s="51">
        <v>0.189</v>
      </c>
      <c r="N44" s="52"/>
      <c r="O44" s="47"/>
      <c r="P44" s="51">
        <v>0.18099999999999999</v>
      </c>
      <c r="Q44" s="53"/>
      <c r="R44" s="47"/>
      <c r="S44" s="52">
        <v>0.19400000000000001</v>
      </c>
      <c r="T44" s="53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75"/>
      <c r="J45" s="176"/>
      <c r="K45" s="112"/>
      <c r="L45" s="177"/>
      <c r="M45" s="176"/>
      <c r="N45" s="178"/>
      <c r="O45" s="175"/>
      <c r="P45" s="176"/>
      <c r="Q45" s="112"/>
      <c r="R45" s="175"/>
      <c r="S45" s="178"/>
      <c r="T45" s="112"/>
    </row>
    <row r="46" spans="1:20" ht="14.25" customHeight="1">
      <c r="A46" s="11"/>
      <c r="B46" s="11"/>
      <c r="C46" s="368"/>
      <c r="D46" s="369"/>
      <c r="E46" s="109"/>
      <c r="F46" s="107"/>
      <c r="G46" s="107"/>
      <c r="H46" s="110"/>
      <c r="I46" s="175"/>
      <c r="J46" s="176"/>
      <c r="K46" s="112"/>
      <c r="L46" s="177"/>
      <c r="M46" s="176"/>
      <c r="N46" s="178"/>
      <c r="O46" s="175"/>
      <c r="P46" s="176"/>
      <c r="Q46" s="112"/>
      <c r="R46" s="175"/>
      <c r="S46" s="178"/>
      <c r="T46" s="112"/>
    </row>
    <row r="47" spans="1:20" ht="14.25" customHeight="1">
      <c r="A47" s="11"/>
      <c r="B47" s="11"/>
      <c r="C47" s="166"/>
      <c r="D47" s="167"/>
      <c r="E47" s="109"/>
      <c r="F47" s="107"/>
      <c r="G47" s="107"/>
      <c r="H47" s="110"/>
      <c r="I47" s="175"/>
      <c r="J47" s="176"/>
      <c r="K47" s="112"/>
      <c r="L47" s="177"/>
      <c r="M47" s="176"/>
      <c r="N47" s="178"/>
      <c r="O47" s="175"/>
      <c r="P47" s="176"/>
      <c r="Q47" s="112"/>
      <c r="R47" s="175"/>
      <c r="S47" s="178"/>
      <c r="T47" s="112"/>
    </row>
    <row r="48" spans="1:20" ht="14.25" customHeight="1">
      <c r="A48" s="11"/>
      <c r="B48" s="11"/>
      <c r="C48" s="370"/>
      <c r="D48" s="371"/>
      <c r="E48" s="109"/>
      <c r="F48" s="107"/>
      <c r="G48" s="107"/>
      <c r="H48" s="110"/>
      <c r="I48" s="175"/>
      <c r="J48" s="176"/>
      <c r="K48" s="112"/>
      <c r="L48" s="177"/>
      <c r="M48" s="176"/>
      <c r="N48" s="178"/>
      <c r="O48" s="175"/>
      <c r="P48" s="176"/>
      <c r="Q48" s="112"/>
      <c r="R48" s="175"/>
      <c r="S48" s="178"/>
      <c r="T48" s="112"/>
    </row>
    <row r="49" spans="1:23" ht="14.25" customHeight="1">
      <c r="A49" s="11"/>
      <c r="B49" s="11"/>
      <c r="C49" s="166"/>
      <c r="D49" s="167"/>
      <c r="E49" s="109"/>
      <c r="F49" s="107"/>
      <c r="G49" s="107"/>
      <c r="H49" s="110"/>
      <c r="I49" s="175"/>
      <c r="J49" s="176"/>
      <c r="K49" s="112"/>
      <c r="L49" s="177"/>
      <c r="M49" s="176"/>
      <c r="N49" s="178"/>
      <c r="O49" s="175"/>
      <c r="P49" s="176"/>
      <c r="Q49" s="112"/>
      <c r="R49" s="175"/>
      <c r="S49" s="178"/>
      <c r="T49" s="112"/>
    </row>
    <row r="50" spans="1:23" ht="14.25" customHeight="1">
      <c r="A50" s="11"/>
      <c r="B50" s="11"/>
      <c r="C50" s="166"/>
      <c r="D50" s="167"/>
      <c r="E50" s="109"/>
      <c r="F50" s="107"/>
      <c r="G50" s="107"/>
      <c r="H50" s="110"/>
      <c r="I50" s="175"/>
      <c r="J50" s="176"/>
      <c r="K50" s="112"/>
      <c r="L50" s="177"/>
      <c r="M50" s="176"/>
      <c r="N50" s="178"/>
      <c r="O50" s="175"/>
      <c r="P50" s="176"/>
      <c r="Q50" s="112"/>
      <c r="R50" s="175"/>
      <c r="S50" s="178"/>
      <c r="T50" s="112"/>
    </row>
    <row r="51" spans="1:23" ht="14.25" customHeight="1">
      <c r="A51" s="11"/>
      <c r="B51" s="11"/>
      <c r="C51" s="166"/>
      <c r="D51" s="167"/>
      <c r="E51" s="109"/>
      <c r="F51" s="107"/>
      <c r="G51" s="107"/>
      <c r="H51" s="110"/>
      <c r="I51" s="175"/>
      <c r="J51" s="176"/>
      <c r="K51" s="112"/>
      <c r="L51" s="177"/>
      <c r="M51" s="176"/>
      <c r="N51" s="178"/>
      <c r="O51" s="175"/>
      <c r="P51" s="176"/>
      <c r="Q51" s="112"/>
      <c r="R51" s="175"/>
      <c r="S51" s="178"/>
      <c r="T51" s="112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79"/>
      <c r="I52" s="180"/>
      <c r="J52" s="181"/>
      <c r="K52" s="182"/>
      <c r="L52" s="183"/>
      <c r="M52" s="181"/>
      <c r="N52" s="184"/>
      <c r="O52" s="180"/>
      <c r="P52" s="181"/>
      <c r="Q52" s="182"/>
      <c r="R52" s="180"/>
      <c r="S52" s="184"/>
      <c r="T52" s="182"/>
    </row>
    <row r="53" spans="1:23" ht="14.25" customHeight="1">
      <c r="A53" s="185"/>
      <c r="B53" s="186"/>
      <c r="C53" s="204"/>
      <c r="D53" s="372"/>
      <c r="E53" s="100" t="s">
        <v>50</v>
      </c>
      <c r="F53" s="373">
        <f>IF(K58&gt;0,SQRT((1-K58^2)/K58^2),)</f>
        <v>0</v>
      </c>
      <c r="G53" s="188"/>
      <c r="H53" s="189"/>
      <c r="I53" s="186"/>
      <c r="J53" s="96"/>
      <c r="K53" s="97"/>
      <c r="L53" s="100" t="s">
        <v>50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374"/>
      <c r="D54" s="375"/>
      <c r="E54" s="152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 t="s">
        <v>50</v>
      </c>
      <c r="M54" s="376">
        <f>IF(I59&gt;0,SQRT((1-I59^2)/I59^2),)</f>
        <v>0</v>
      </c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208"/>
      <c r="J57" s="209" t="s">
        <v>109</v>
      </c>
      <c r="K57" s="212"/>
      <c r="L57" s="377"/>
      <c r="M57" s="209" t="s">
        <v>109</v>
      </c>
      <c r="N57" s="378"/>
      <c r="O57" s="213"/>
      <c r="P57" s="209" t="s">
        <v>109</v>
      </c>
      <c r="Q57" s="212"/>
      <c r="R57" s="213"/>
      <c r="S57" s="209" t="s">
        <v>109</v>
      </c>
      <c r="T57" s="210"/>
    </row>
    <row r="58" spans="1:23" ht="14.25" customHeight="1" thickBo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9"/>
      <c r="I58" s="220"/>
      <c r="J58" s="221"/>
      <c r="K58" s="222"/>
      <c r="L58" s="220"/>
      <c r="M58" s="221"/>
      <c r="N58" s="222"/>
      <c r="O58" s="220"/>
      <c r="P58" s="221"/>
      <c r="Q58" s="222"/>
      <c r="R58" s="220"/>
      <c r="S58" s="221"/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8"/>
      <c r="I59" s="229"/>
      <c r="J59" s="221"/>
      <c r="K59" s="231"/>
      <c r="L59" s="229"/>
      <c r="M59" s="221"/>
      <c r="N59" s="231"/>
      <c r="O59" s="229"/>
      <c r="P59" s="221"/>
      <c r="Q59" s="231"/>
      <c r="R59" s="229"/>
      <c r="S59" s="221"/>
      <c r="T59" s="2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4"/>
      <c r="I60" s="102"/>
      <c r="J60" s="205"/>
      <c r="K60" s="198"/>
      <c r="L60" s="102"/>
      <c r="M60" s="205"/>
      <c r="N60" s="103"/>
      <c r="O60" s="102"/>
      <c r="P60" s="205"/>
      <c r="Q60" s="103"/>
      <c r="R60" s="102"/>
      <c r="S60" s="205"/>
      <c r="T60" s="103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40"/>
      <c r="I61" s="113"/>
      <c r="J61" s="207"/>
      <c r="K61" s="207"/>
      <c r="L61" s="113"/>
      <c r="M61" s="207"/>
      <c r="N61" s="114"/>
      <c r="O61" s="113"/>
      <c r="P61" s="207"/>
      <c r="Q61" s="114"/>
      <c r="R61" s="113"/>
      <c r="S61" s="207"/>
      <c r="T61" s="114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45">
        <f>ROUND((V8^2+W8^2)*[1]АРЭС!$F$10/[1]АРЭС!$C$10^2,4)</f>
        <v>2.3E-3</v>
      </c>
      <c r="J62" s="246" t="s">
        <v>59</v>
      </c>
      <c r="K62" s="247">
        <f>ROUND((V8^2+W8^2)*[1]АРЭС!$I$10/([1]АРЭС!$C$10*100),4)</f>
        <v>6.6199999999999995E-2</v>
      </c>
      <c r="L62" s="245">
        <f>ROUND((X8^2+Y8^2)*[1]АРЭС!$F$10/[1]АРЭС!$C$10^2,4)</f>
        <v>1.8E-3</v>
      </c>
      <c r="M62" s="246" t="s">
        <v>59</v>
      </c>
      <c r="N62" s="247">
        <f>ROUND((X8^2+Y8^2)*[1]АРЭС!$I$10/([1]АРЭС!$C$10*100),4)</f>
        <v>5.1299999999999998E-2</v>
      </c>
      <c r="O62" s="245">
        <f>ROUND((Z8^2+AA8^2)*[1]АРЭС!$F$10/[1]АРЭС!$C$10^2,4)</f>
        <v>1.5E-3</v>
      </c>
      <c r="P62" s="246" t="s">
        <v>59</v>
      </c>
      <c r="Q62" s="247">
        <f>ROUND((Z8^2+AA8^2)*[1]АРЭС!$I$10/([1]АРЭС!$C$10*100),4)</f>
        <v>4.48E-2</v>
      </c>
      <c r="R62" s="245">
        <f>ROUND((AB8^2+AC8^2)*[1]АРЭС!$F$10/[1]АРЭС!$C$10^2,4)</f>
        <v>8.9999999999999998E-4</v>
      </c>
      <c r="S62" s="246" t="s">
        <v>59</v>
      </c>
      <c r="T62" s="247">
        <f>ROUND((AB8^2+AC8^2)*[1]АРЭС!$I$10/([1]АРЭС!$C$10*100),4)</f>
        <v>2.5899999999999999E-2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ROUND((V12^2+W12^2)*[1]АРЭС!$F$11/[1]АРЭС!$C$11^2,4)</f>
        <v>1.1000000000000001E-3</v>
      </c>
      <c r="J63" s="252" t="s">
        <v>59</v>
      </c>
      <c r="K63" s="253">
        <f>ROUND((V12^2+W12^2)*[1]АРЭС!$I$11/([1]АРЭС!$C$11*100),4)</f>
        <v>3.5700000000000003E-2</v>
      </c>
      <c r="L63" s="251">
        <f>ROUND((X12^2+Y12^2)*[1]АРЭС!$F$11/[1]АРЭС!$C$11^2,4)</f>
        <v>1.1999999999999999E-3</v>
      </c>
      <c r="M63" s="252" t="s">
        <v>59</v>
      </c>
      <c r="N63" s="253">
        <f>ROUND((X12^2+Y12^2)*[1]АРЭС!$I$11/([1]АРЭС!$C$11*100),4)</f>
        <v>3.8100000000000002E-2</v>
      </c>
      <c r="O63" s="251">
        <f>ROUND((Z12^2+AA12^2)*[1]АРЭС!$F$11/[1]АРЭС!$C$11^2,4)</f>
        <v>8.9999999999999998E-4</v>
      </c>
      <c r="P63" s="252" t="s">
        <v>59</v>
      </c>
      <c r="Q63" s="253">
        <f>ROUND((Z12^2+AA12^2)*[1]АРЭС!$I$11/([1]АРЭС!$C$11*100),4)</f>
        <v>2.9100000000000001E-2</v>
      </c>
      <c r="R63" s="251">
        <f>ROUND((AB12^2+AC12^2)*[1]АРЭС!$F$11/[1]АРЭС!$C$11^2,4)</f>
        <v>8.9999999999999998E-4</v>
      </c>
      <c r="S63" s="252" t="s">
        <v>59</v>
      </c>
      <c r="T63" s="253">
        <f>ROUND((AB12^2+AC12^2)*[1]АРЭС!$I$11/([1]АРЭС!$C$11*100),4)</f>
        <v>2.7900000000000001E-2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I62+V8+V7+H6</f>
        <v>2.8403</v>
      </c>
      <c r="J66" s="266" t="s">
        <v>59</v>
      </c>
      <c r="K66" s="267">
        <f>K62+W8+W7+H7</f>
        <v>1.4404000000000001</v>
      </c>
      <c r="L66" s="265">
        <f>L62+X8+X7+H6</f>
        <v>2.5317999999999996</v>
      </c>
      <c r="M66" s="266" t="s">
        <v>59</v>
      </c>
      <c r="N66" s="268">
        <f>N62+Y8+Y7+H7</f>
        <v>1.2124999999999999</v>
      </c>
      <c r="O66" s="269">
        <f>O62+Z8+Z7+H6</f>
        <v>2.3414999999999999</v>
      </c>
      <c r="P66" s="266" t="s">
        <v>59</v>
      </c>
      <c r="Q66" s="267">
        <f>Q62+AA8+AA7+H7</f>
        <v>1.2029999999999998</v>
      </c>
      <c r="R66" s="265">
        <f>R62+AB8+AB7+H6</f>
        <v>1.7898999999999998</v>
      </c>
      <c r="S66" s="266" t="s">
        <v>59</v>
      </c>
      <c r="T66" s="268">
        <f>T62+AC8+AC7+H7</f>
        <v>0.92810000000000004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I63+V12+V11+H10</f>
        <v>2.2181000000000002</v>
      </c>
      <c r="J67" s="254" t="s">
        <v>59</v>
      </c>
      <c r="K67" s="276">
        <f>K63+W12+W11+H11</f>
        <v>0.90269999999999995</v>
      </c>
      <c r="L67" s="277">
        <f>L63+X12+X11+H10</f>
        <v>2.3061999999999996</v>
      </c>
      <c r="M67" s="254" t="s">
        <v>59</v>
      </c>
      <c r="N67" s="278">
        <f>N63+Y12+Y11+H11</f>
        <v>0.8851</v>
      </c>
      <c r="O67" s="276">
        <f>O63+Z12+Z11+H10</f>
        <v>2.0228999999999999</v>
      </c>
      <c r="P67" s="254" t="s">
        <v>59</v>
      </c>
      <c r="Q67" s="276">
        <f>Q63+AA12+AA11+H11</f>
        <v>0.7651</v>
      </c>
      <c r="R67" s="277">
        <f>R63+AB12+AB11+H10</f>
        <v>1.9818999999999998</v>
      </c>
      <c r="S67" s="254" t="s">
        <v>59</v>
      </c>
      <c r="T67" s="278">
        <f>T63+AC12+AC11+H11</f>
        <v>0.74590000000000001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5.0584000000000007</v>
      </c>
      <c r="J70" s="291" t="s">
        <v>59</v>
      </c>
      <c r="K70" s="292">
        <f>K66+K67</f>
        <v>2.3431000000000002</v>
      </c>
      <c r="L70" s="290">
        <f>L66+L67</f>
        <v>4.8379999999999992</v>
      </c>
      <c r="M70" s="291" t="s">
        <v>59</v>
      </c>
      <c r="N70" s="292">
        <f>N66+N67</f>
        <v>2.0975999999999999</v>
      </c>
      <c r="O70" s="290">
        <f>O66+O67</f>
        <v>4.3643999999999998</v>
      </c>
      <c r="P70" s="291" t="s">
        <v>59</v>
      </c>
      <c r="Q70" s="292">
        <f>Q66+Q67</f>
        <v>1.9680999999999997</v>
      </c>
      <c r="R70" s="290">
        <f>R66+R67</f>
        <v>3.7717999999999998</v>
      </c>
      <c r="S70" s="291" t="s">
        <v>59</v>
      </c>
      <c r="T70" s="292">
        <f>T66+T67</f>
        <v>1.6739999999999999</v>
      </c>
    </row>
    <row r="71" spans="1:20" ht="14.25" customHeight="1" thickBot="1">
      <c r="A71" s="11"/>
      <c r="B71" s="121" t="s">
        <v>65</v>
      </c>
      <c r="C71" s="379"/>
      <c r="D71" s="380"/>
      <c r="E71" s="293" t="s">
        <v>66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 s="381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4"/>
  <sheetViews>
    <sheetView topLeftCell="A46" workbookViewId="0">
      <selection activeCell="I57" sqref="I57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80</v>
      </c>
      <c r="J3" s="9"/>
      <c r="K3" s="10"/>
      <c r="L3" s="8" t="s">
        <v>81</v>
      </c>
      <c r="M3" s="9"/>
      <c r="N3" s="10"/>
      <c r="O3" s="8" t="s">
        <v>82</v>
      </c>
      <c r="P3" s="9"/>
      <c r="Q3" s="10"/>
      <c r="R3" s="8" t="s">
        <v>83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09">
        <v>7</v>
      </c>
      <c r="F6" s="310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04" t="s">
        <v>25</v>
      </c>
      <c r="H7" s="311">
        <f>[1]АРЭС!$L$10</f>
        <v>0.13119999999999998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12">
        <f>IF(I7&gt;0,ROUND(I7*$I$56*$I$58*SQRT(3)/1000,2),J7)</f>
        <v>0</v>
      </c>
      <c r="W7" s="313">
        <f>IF(K7&gt;0,K7,ROUND(V7*$M$53,2))</f>
        <v>0</v>
      </c>
      <c r="X7" s="312">
        <f>IF(L7&gt;0,ROUND(L7*$L$56*$L$58*SQRT(3)/1000,2),M7)</f>
        <v>0</v>
      </c>
      <c r="Y7" s="313">
        <f>IF(N7&gt;0,N7,ROUND(X7*$M$53,2))</f>
        <v>0</v>
      </c>
      <c r="Z7" s="312">
        <f>IF(O7&gt;0,ROUND(O7*$O$56*$O$58*SQRT(3)/1000,2),P7)</f>
        <v>0</v>
      </c>
      <c r="AA7" s="313">
        <f>IF(Q7&gt;0,Q7,ROUND(Z7*$M$53,2))</f>
        <v>0</v>
      </c>
      <c r="AB7" s="312">
        <f>IF(R7&gt;0,ROUND(R7*$R$56*$R$58*SQRT(3)/1000,2),S7)</f>
        <v>0</v>
      </c>
      <c r="AC7" s="31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88"/>
      <c r="F8" s="89"/>
      <c r="G8" s="90"/>
      <c r="H8" s="91"/>
      <c r="I8" s="65"/>
      <c r="J8" s="61">
        <v>1.919</v>
      </c>
      <c r="K8" s="62">
        <v>0.96199999999999997</v>
      </c>
      <c r="L8" s="63"/>
      <c r="M8" s="64">
        <v>1.867</v>
      </c>
      <c r="N8" s="62">
        <v>0.84899999999999998</v>
      </c>
      <c r="O8" s="65"/>
      <c r="P8" s="64">
        <v>1.968</v>
      </c>
      <c r="Q8" s="62">
        <v>0.92600000000000005</v>
      </c>
      <c r="R8" s="65"/>
      <c r="S8" s="66">
        <v>1.794</v>
      </c>
      <c r="T8" s="64">
        <v>0.68300000000000005</v>
      </c>
      <c r="U8" s="39" t="s">
        <v>89</v>
      </c>
      <c r="V8" s="312">
        <f>IF(I8&gt;0,ROUND(I8*$I$57*$K$58*SQRT(3)/1000,3),J8)</f>
        <v>1.919</v>
      </c>
      <c r="W8" s="313">
        <f>IF(K8&gt;0,K8,ROUND(V8*$F$53,3))</f>
        <v>0.96199999999999997</v>
      </c>
      <c r="X8" s="312">
        <f>IF(L8&gt;0,ROUND(L8*$L$57*$N$58*SQRT(3)/1000,3),M8)</f>
        <v>1.867</v>
      </c>
      <c r="Y8" s="313">
        <f>IF(N8&gt;0,N8,ROUND(X8*$F$53,3))</f>
        <v>0.84899999999999998</v>
      </c>
      <c r="Z8" s="312">
        <f>IF(O8&gt;0,ROUND(O8*$O$57*$Q$58*SQRT(3)/1000,3),P8)</f>
        <v>1.968</v>
      </c>
      <c r="AA8" s="313">
        <f>IF(Q8&gt;0,Q8,ROUND(Z8*$F$53,3))</f>
        <v>0.92600000000000005</v>
      </c>
      <c r="AB8" s="312">
        <f>IF(R8&gt;0,ROUND(R8*$R$57*$T$58*SQRT(3)/1000,3),S8)</f>
        <v>1.794</v>
      </c>
      <c r="AC8" s="313">
        <f>IF(T8&gt;0,T8,ROUND(AB8*$F$53,3))</f>
        <v>0.68300000000000005</v>
      </c>
    </row>
    <row r="9" spans="1:31" ht="14.25" customHeight="1" thickBot="1">
      <c r="A9" s="11"/>
      <c r="B9" s="11"/>
      <c r="C9" s="69"/>
      <c r="D9" s="70" t="s">
        <v>26</v>
      </c>
      <c r="E9" s="318"/>
      <c r="F9" s="319"/>
      <c r="G9" s="319"/>
      <c r="H9" s="320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5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90</v>
      </c>
      <c r="D10" s="82">
        <v>110</v>
      </c>
      <c r="E10" s="326">
        <v>7</v>
      </c>
      <c r="F10" s="327"/>
      <c r="G10" s="32" t="s">
        <v>21</v>
      </c>
      <c r="H10" s="33">
        <f>[1]АРЭС!$E$11</f>
        <v>2.1000000000000001E-2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5"/>
    </row>
    <row r="11" spans="1:31" ht="14.25" customHeight="1">
      <c r="A11" s="11"/>
      <c r="B11" s="11"/>
      <c r="C11" s="41"/>
      <c r="D11" s="42">
        <v>35</v>
      </c>
      <c r="E11" s="43"/>
      <c r="F11" s="44"/>
      <c r="G11" s="104" t="s">
        <v>25</v>
      </c>
      <c r="H11" s="311">
        <f>[1]АРЭС!$L$11</f>
        <v>0.11199999999999999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1"/>
      <c r="U11" s="39" t="s">
        <v>88</v>
      </c>
      <c r="V11" s="312">
        <f>IF(I11&gt;0,ROUND(I11*$K$56*$I$59*SQRT(3)/1000,2),J11)</f>
        <v>0</v>
      </c>
      <c r="W11" s="313">
        <f>IF(K11&gt;0,K11,ROUND(V11*$M$54,2))</f>
        <v>0</v>
      </c>
      <c r="X11" s="312">
        <f>IF(L11&gt;0,ROUND(L11*$N$56*$L$59*SQRT(3)/1000,2),M11)</f>
        <v>0</v>
      </c>
      <c r="Y11" s="313">
        <f>IF(N11&gt;0,N11,ROUND(X11*$M$54,2))</f>
        <v>0</v>
      </c>
      <c r="Z11" s="312">
        <f>IF(O11&gt;0,ROUND(O11*$Q$56*$O$59*SQRT(3)/1000,2),P11)</f>
        <v>0</v>
      </c>
      <c r="AA11" s="313">
        <f>IF(Q11&gt;0,Q11,ROUND(Z11*$M$54,2))</f>
        <v>0</v>
      </c>
      <c r="AB11" s="312">
        <f>IF(R11&gt;0,ROUND(R11*$T$56*$R$59*SQRT(3)/1000,2),S11)</f>
        <v>0</v>
      </c>
      <c r="AC11" s="31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4">
        <v>1.9770000000000001</v>
      </c>
      <c r="K12" s="62">
        <v>0.58399999999999996</v>
      </c>
      <c r="L12" s="63"/>
      <c r="M12" s="64">
        <v>2.0009999999999999</v>
      </c>
      <c r="N12" s="66">
        <v>0.56100000000000005</v>
      </c>
      <c r="O12" s="65"/>
      <c r="P12" s="61">
        <v>2.0030000000000001</v>
      </c>
      <c r="Q12" s="314">
        <v>0.54600000000000004</v>
      </c>
      <c r="R12" s="316"/>
      <c r="S12" s="317">
        <v>1.8979999999999999</v>
      </c>
      <c r="T12" s="61">
        <v>0.499</v>
      </c>
      <c r="U12" s="39" t="s">
        <v>89</v>
      </c>
      <c r="V12" s="312">
        <f>IF(I12&gt;0,ROUND(I12*$K$57*$K$59*SQRT(3)/1000,3),J12)</f>
        <v>1.9770000000000001</v>
      </c>
      <c r="W12" s="313">
        <f>IF(K12&gt;0,K12,ROUND(V12*$F$54,3))</f>
        <v>0.58399999999999996</v>
      </c>
      <c r="X12" s="312">
        <f>IF(L12&gt;0,ROUND(L12*$N$57*$N$59*SQRT(3)/1000,3),M12)</f>
        <v>2.0009999999999999</v>
      </c>
      <c r="Y12" s="313">
        <f>IF(N12&gt;0,N12,ROUND(X12*$F$54,3))</f>
        <v>0.56100000000000005</v>
      </c>
      <c r="Z12" s="312">
        <f>IF(O12&gt;0,ROUND(O12*$Q$57*$Q$59*SQRT(3)/1000,3),P12)</f>
        <v>2.0030000000000001</v>
      </c>
      <c r="AA12" s="313">
        <f>IF(Q12&gt;0,Q12,ROUND(Z12*$F$54,3))</f>
        <v>0.54600000000000004</v>
      </c>
      <c r="AB12" s="312">
        <f>IF(R12&gt;0,ROUND(R12*$T$57*$T$59*SQRT(3)/1000,3),S12)</f>
        <v>1.8979999999999999</v>
      </c>
      <c r="AC12" s="313">
        <f>IF(T12&gt;0,T12,ROUND(AB12*$F$54,3))</f>
        <v>0.499</v>
      </c>
    </row>
    <row r="13" spans="1:31" ht="14.25" customHeight="1" thickBot="1">
      <c r="A13" s="11"/>
      <c r="B13" s="11"/>
      <c r="C13" s="69"/>
      <c r="D13" s="70" t="s">
        <v>26</v>
      </c>
      <c r="E13" s="318"/>
      <c r="F13" s="319"/>
      <c r="G13" s="319"/>
      <c r="H13" s="320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5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101"/>
      <c r="O14" s="100"/>
      <c r="P14" s="96"/>
      <c r="Q14" s="97"/>
      <c r="R14" s="100"/>
      <c r="S14" s="101"/>
      <c r="T14" s="96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08"/>
      <c r="R15" s="111"/>
      <c r="S15" s="110"/>
      <c r="T15" s="107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81"/>
      <c r="N16" s="184"/>
      <c r="O16" s="120"/>
      <c r="P16" s="116"/>
      <c r="Q16" s="117"/>
      <c r="R16" s="120"/>
      <c r="S16" s="119"/>
      <c r="T16" s="116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5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6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7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6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5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6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39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3.8959999999999999</v>
      </c>
      <c r="K24" s="149">
        <f>K8+K12</f>
        <v>1.5459999999999998</v>
      </c>
      <c r="L24" s="150"/>
      <c r="M24" s="151">
        <f>M8+M12</f>
        <v>3.8679999999999999</v>
      </c>
      <c r="N24" s="151">
        <f>N8+N12</f>
        <v>1.4100000000000001</v>
      </c>
      <c r="O24" s="152"/>
      <c r="P24" s="151">
        <f>P8+P12</f>
        <v>3.9710000000000001</v>
      </c>
      <c r="Q24" s="151">
        <f>Q8+Q12</f>
        <v>1.472</v>
      </c>
      <c r="R24" s="152"/>
      <c r="S24" s="153">
        <f>S8+S12</f>
        <v>3.6920000000000002</v>
      </c>
      <c r="T24" s="151">
        <f>T8+T12</f>
        <v>1.1819999999999999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91</v>
      </c>
      <c r="D27" s="157"/>
      <c r="E27" s="365"/>
      <c r="F27" s="139"/>
      <c r="G27" s="139"/>
      <c r="H27" s="142"/>
      <c r="I27" s="161"/>
      <c r="J27" s="162">
        <v>0</v>
      </c>
      <c r="K27" s="163"/>
      <c r="L27" s="164"/>
      <c r="M27" s="162">
        <v>0</v>
      </c>
      <c r="N27" s="165"/>
      <c r="O27" s="161"/>
      <c r="P27" s="162">
        <v>0</v>
      </c>
      <c r="Q27" s="163"/>
      <c r="R27" s="161"/>
      <c r="S27" s="165">
        <v>0</v>
      </c>
      <c r="T27" s="163"/>
    </row>
    <row r="28" spans="1:20" ht="14.25" customHeight="1">
      <c r="A28" s="11"/>
      <c r="B28" s="11"/>
      <c r="C28" s="166" t="s">
        <v>92</v>
      </c>
      <c r="D28" s="167"/>
      <c r="E28" s="109"/>
      <c r="F28" s="107"/>
      <c r="G28" s="107"/>
      <c r="H28" s="110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66" t="s">
        <v>93</v>
      </c>
      <c r="D29" s="167"/>
      <c r="E29" s="168">
        <v>49.1</v>
      </c>
      <c r="F29" s="169">
        <v>15</v>
      </c>
      <c r="G29" s="169"/>
      <c r="H29" s="170"/>
      <c r="I29" s="47"/>
      <c r="J29" s="51">
        <v>1.7000000000000001E-2</v>
      </c>
      <c r="K29" s="53"/>
      <c r="L29" s="50"/>
      <c r="M29" s="51">
        <v>0.02</v>
      </c>
      <c r="N29" s="52"/>
      <c r="O29" s="47"/>
      <c r="P29" s="51">
        <v>0.02</v>
      </c>
      <c r="Q29" s="53"/>
      <c r="R29" s="47"/>
      <c r="S29" s="52">
        <v>2.1999999999999999E-2</v>
      </c>
      <c r="T29" s="53"/>
    </row>
    <row r="30" spans="1:20" ht="14.25" customHeight="1">
      <c r="A30" s="11"/>
      <c r="B30" s="11"/>
      <c r="C30" s="166" t="s">
        <v>94</v>
      </c>
      <c r="D30" s="167"/>
      <c r="E30" s="168">
        <v>49.1</v>
      </c>
      <c r="F30" s="169">
        <v>15</v>
      </c>
      <c r="G30" s="169"/>
      <c r="H30" s="170"/>
      <c r="I30" s="47"/>
      <c r="J30" s="51">
        <v>6.6000000000000003E-2</v>
      </c>
      <c r="K30" s="53"/>
      <c r="L30" s="50"/>
      <c r="M30" s="51">
        <v>6.6000000000000003E-2</v>
      </c>
      <c r="N30" s="52"/>
      <c r="O30" s="47"/>
      <c r="P30" s="51">
        <v>6.5000000000000002E-2</v>
      </c>
      <c r="Q30" s="53"/>
      <c r="R30" s="47"/>
      <c r="S30" s="52">
        <v>6.6000000000000003E-2</v>
      </c>
      <c r="T30" s="53"/>
    </row>
    <row r="31" spans="1:20" ht="14.25" customHeight="1">
      <c r="A31" s="11"/>
      <c r="B31" s="11"/>
      <c r="C31" s="166" t="s">
        <v>95</v>
      </c>
      <c r="D31" s="167"/>
      <c r="E31" s="168">
        <v>49.1</v>
      </c>
      <c r="F31" s="169">
        <v>15</v>
      </c>
      <c r="G31" s="169"/>
      <c r="H31" s="170"/>
      <c r="I31" s="47"/>
      <c r="J31" s="51">
        <v>0.182</v>
      </c>
      <c r="K31" s="53"/>
      <c r="L31" s="50"/>
      <c r="M31" s="51">
        <v>0.14899999999999999</v>
      </c>
      <c r="N31" s="52"/>
      <c r="O31" s="47"/>
      <c r="P31" s="51">
        <v>0.13200000000000001</v>
      </c>
      <c r="Q31" s="53"/>
      <c r="R31" s="47"/>
      <c r="S31" s="52">
        <v>0.13200000000000001</v>
      </c>
      <c r="T31" s="53"/>
    </row>
    <row r="32" spans="1:20" ht="14.25" customHeight="1">
      <c r="A32" s="11"/>
      <c r="B32" s="11"/>
      <c r="C32" s="166" t="s">
        <v>96</v>
      </c>
      <c r="D32" s="167"/>
      <c r="E32" s="168"/>
      <c r="F32" s="169"/>
      <c r="G32" s="169"/>
      <c r="H32" s="170"/>
      <c r="I32" s="47"/>
      <c r="J32" s="51">
        <v>0.307</v>
      </c>
      <c r="K32" s="53"/>
      <c r="L32" s="50"/>
      <c r="M32" s="51">
        <v>0.318</v>
      </c>
      <c r="N32" s="52"/>
      <c r="O32" s="47"/>
      <c r="P32" s="51">
        <v>0.24</v>
      </c>
      <c r="Q32" s="53"/>
      <c r="R32" s="47"/>
      <c r="S32" s="52">
        <v>0.11</v>
      </c>
      <c r="T32" s="53"/>
    </row>
    <row r="33" spans="1:20" ht="14.25" customHeight="1">
      <c r="A33" s="11"/>
      <c r="B33" s="11"/>
      <c r="C33" s="166" t="s">
        <v>97</v>
      </c>
      <c r="D33" s="167"/>
      <c r="E33" s="168"/>
      <c r="F33" s="169"/>
      <c r="G33" s="169"/>
      <c r="H33" s="170"/>
      <c r="I33" s="47"/>
      <c r="J33" s="51">
        <v>0</v>
      </c>
      <c r="K33" s="53"/>
      <c r="L33" s="50"/>
      <c r="M33" s="51">
        <v>0</v>
      </c>
      <c r="N33" s="52"/>
      <c r="O33" s="47"/>
      <c r="P33" s="51">
        <v>0</v>
      </c>
      <c r="Q33" s="53"/>
      <c r="R33" s="47"/>
      <c r="S33" s="52">
        <v>0</v>
      </c>
      <c r="T33" s="53"/>
    </row>
    <row r="34" spans="1:20" ht="14.25" customHeight="1">
      <c r="A34" s="11"/>
      <c r="B34" s="11"/>
      <c r="C34" s="166" t="s">
        <v>98</v>
      </c>
      <c r="D34" s="167"/>
      <c r="E34" s="168">
        <v>49.1</v>
      </c>
      <c r="F34" s="169">
        <v>15</v>
      </c>
      <c r="G34" s="169"/>
      <c r="H34" s="170"/>
      <c r="I34" s="47"/>
      <c r="J34" s="51">
        <v>0.16500000000000001</v>
      </c>
      <c r="K34" s="53"/>
      <c r="L34" s="50"/>
      <c r="M34" s="51">
        <v>0.16500000000000001</v>
      </c>
      <c r="N34" s="52"/>
      <c r="O34" s="47"/>
      <c r="P34" s="51">
        <v>0.16500000000000001</v>
      </c>
      <c r="Q34" s="53"/>
      <c r="R34" s="47"/>
      <c r="S34" s="52">
        <v>0.16500000000000001</v>
      </c>
      <c r="T34" s="53"/>
    </row>
    <row r="35" spans="1:20" ht="14.25" customHeight="1">
      <c r="A35" s="11"/>
      <c r="B35" s="11"/>
      <c r="C35" s="166" t="s">
        <v>99</v>
      </c>
      <c r="D35" s="167"/>
      <c r="E35" s="168"/>
      <c r="F35" s="169"/>
      <c r="G35" s="169"/>
      <c r="H35" s="170"/>
      <c r="I35" s="47"/>
      <c r="J35" s="330">
        <v>1.56</v>
      </c>
      <c r="K35" s="330"/>
      <c r="L35" s="330"/>
      <c r="M35" s="330">
        <v>1.5629999999999999</v>
      </c>
      <c r="N35" s="330"/>
      <c r="O35" s="330"/>
      <c r="P35" s="330">
        <v>1.6160000000000001</v>
      </c>
      <c r="Q35" s="330"/>
      <c r="R35" s="330"/>
      <c r="S35" s="330">
        <v>1.6850000000000001</v>
      </c>
      <c r="T35" s="53"/>
    </row>
    <row r="36" spans="1:20" ht="14.25" customHeight="1">
      <c r="A36" s="11"/>
      <c r="B36" s="11"/>
      <c r="C36" s="166" t="s">
        <v>100</v>
      </c>
      <c r="D36" s="367"/>
      <c r="E36" s="168">
        <v>49.1</v>
      </c>
      <c r="F36" s="169">
        <v>15</v>
      </c>
      <c r="G36" s="169"/>
      <c r="H36" s="170"/>
      <c r="I36" s="47"/>
      <c r="J36" s="51">
        <v>0</v>
      </c>
      <c r="K36" s="53"/>
      <c r="L36" s="50"/>
      <c r="M36" s="51">
        <v>0</v>
      </c>
      <c r="N36" s="52"/>
      <c r="O36" s="47"/>
      <c r="P36" s="51">
        <v>0</v>
      </c>
      <c r="Q36" s="53"/>
      <c r="R36" s="47"/>
      <c r="S36" s="52">
        <v>0</v>
      </c>
      <c r="T36" s="53"/>
    </row>
    <row r="37" spans="1:20" ht="14.25" customHeight="1">
      <c r="A37" s="11"/>
      <c r="B37" s="11"/>
      <c r="C37" s="166" t="s">
        <v>101</v>
      </c>
      <c r="D37" s="167"/>
      <c r="E37" s="168">
        <v>49.1</v>
      </c>
      <c r="F37" s="169">
        <v>15</v>
      </c>
      <c r="G37" s="169"/>
      <c r="H37" s="170"/>
      <c r="I37" s="47"/>
      <c r="J37" s="51">
        <v>0.04</v>
      </c>
      <c r="K37" s="53"/>
      <c r="L37" s="50"/>
      <c r="M37" s="51">
        <v>0.04</v>
      </c>
      <c r="N37" s="52"/>
      <c r="O37" s="47"/>
      <c r="P37" s="51">
        <v>0.04</v>
      </c>
      <c r="Q37" s="53"/>
      <c r="R37" s="47"/>
      <c r="S37" s="52">
        <v>0.04</v>
      </c>
      <c r="T37" s="53"/>
    </row>
    <row r="38" spans="1:20" ht="14.25" customHeight="1">
      <c r="A38" s="11"/>
      <c r="B38" s="11"/>
      <c r="C38" s="166" t="s">
        <v>102</v>
      </c>
      <c r="D38" s="167"/>
      <c r="E38" s="168"/>
      <c r="F38" s="169"/>
      <c r="G38" s="169"/>
      <c r="H38" s="170"/>
      <c r="I38" s="47"/>
      <c r="J38" s="51">
        <v>1.0980000000000001</v>
      </c>
      <c r="K38" s="51"/>
      <c r="L38" s="51"/>
      <c r="M38" s="51">
        <v>1.107</v>
      </c>
      <c r="N38" s="51"/>
      <c r="O38" s="51"/>
      <c r="P38" s="51">
        <v>1.1299999999999999</v>
      </c>
      <c r="Q38" s="51"/>
      <c r="R38" s="51"/>
      <c r="S38" s="51">
        <v>1.1659999999999999</v>
      </c>
      <c r="T38" s="53"/>
    </row>
    <row r="39" spans="1:20" ht="14.25" customHeight="1">
      <c r="A39" s="11"/>
      <c r="B39" s="11"/>
      <c r="C39" s="166" t="s">
        <v>103</v>
      </c>
      <c r="D39" s="367"/>
      <c r="E39" s="168">
        <v>49.1</v>
      </c>
      <c r="F39" s="169">
        <v>15</v>
      </c>
      <c r="G39" s="169"/>
      <c r="H39" s="170"/>
      <c r="I39" s="47"/>
      <c r="J39" s="51">
        <v>1.4E-2</v>
      </c>
      <c r="K39" s="53"/>
      <c r="L39" s="50"/>
      <c r="M39" s="51">
        <v>1.4999999999999999E-2</v>
      </c>
      <c r="N39" s="52"/>
      <c r="O39" s="47"/>
      <c r="P39" s="51">
        <v>1.4E-2</v>
      </c>
      <c r="Q39" s="53"/>
      <c r="R39" s="47"/>
      <c r="S39" s="52">
        <v>1.4E-2</v>
      </c>
      <c r="T39" s="53"/>
    </row>
    <row r="40" spans="1:20" ht="14.25" customHeight="1">
      <c r="A40" s="11"/>
      <c r="B40" s="11"/>
      <c r="C40" s="166" t="s">
        <v>104</v>
      </c>
      <c r="D40" s="167"/>
      <c r="E40" s="50"/>
      <c r="F40" s="169"/>
      <c r="G40" s="169"/>
      <c r="H40" s="170"/>
      <c r="I40" s="47"/>
      <c r="J40" s="51">
        <v>0.23100000000000001</v>
      </c>
      <c r="K40" s="53"/>
      <c r="L40" s="50"/>
      <c r="M40" s="51">
        <v>0.3</v>
      </c>
      <c r="N40" s="52"/>
      <c r="O40" s="47"/>
      <c r="P40" s="51">
        <v>0.183</v>
      </c>
      <c r="Q40" s="53"/>
      <c r="R40" s="47"/>
      <c r="S40" s="52">
        <v>7.4999999999999997E-2</v>
      </c>
      <c r="T40" s="53"/>
    </row>
    <row r="41" spans="1:20" ht="14.25" customHeight="1">
      <c r="A41" s="11"/>
      <c r="B41" s="11"/>
      <c r="C41" s="368" t="s">
        <v>105</v>
      </c>
      <c r="D41" s="369"/>
      <c r="E41" s="168">
        <v>49.1</v>
      </c>
      <c r="F41" s="169">
        <v>15</v>
      </c>
      <c r="G41" s="169"/>
      <c r="H41" s="170"/>
      <c r="I41" s="47"/>
      <c r="J41" s="51">
        <v>3.3000000000000002E-2</v>
      </c>
      <c r="K41" s="53"/>
      <c r="L41" s="50"/>
      <c r="M41" s="51">
        <v>3.2000000000000001E-2</v>
      </c>
      <c r="N41" s="52"/>
      <c r="O41" s="47"/>
      <c r="P41" s="51">
        <v>3.5999999999999997E-2</v>
      </c>
      <c r="Q41" s="53"/>
      <c r="R41" s="47"/>
      <c r="S41" s="52">
        <v>3.5000000000000003E-2</v>
      </c>
      <c r="T41" s="53"/>
    </row>
    <row r="42" spans="1:20" ht="14.25" customHeight="1">
      <c r="A42" s="11"/>
      <c r="B42" s="11"/>
      <c r="C42" s="166" t="s">
        <v>106</v>
      </c>
      <c r="D42" s="167"/>
      <c r="E42" s="168"/>
      <c r="F42" s="169"/>
      <c r="G42" s="169"/>
      <c r="H42" s="170"/>
      <c r="I42" s="47"/>
      <c r="J42" s="51">
        <v>0.27100000000000002</v>
      </c>
      <c r="K42" s="53"/>
      <c r="L42" s="50"/>
      <c r="M42" s="51">
        <v>0.23799999999999999</v>
      </c>
      <c r="N42" s="52"/>
      <c r="O42" s="47"/>
      <c r="P42" s="51">
        <v>0.221</v>
      </c>
      <c r="Q42" s="53"/>
      <c r="R42" s="47"/>
      <c r="S42" s="52">
        <v>0.221</v>
      </c>
      <c r="T42" s="53"/>
    </row>
    <row r="43" spans="1:20" ht="14.25" customHeight="1">
      <c r="A43" s="11"/>
      <c r="B43" s="11"/>
      <c r="C43" s="166" t="s">
        <v>107</v>
      </c>
      <c r="D43" s="167"/>
      <c r="E43" s="168">
        <v>49.1</v>
      </c>
      <c r="F43" s="169">
        <v>15</v>
      </c>
      <c r="G43" s="169"/>
      <c r="H43" s="170"/>
      <c r="I43" s="47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0</v>
      </c>
      <c r="T43" s="53"/>
    </row>
    <row r="44" spans="1:20" ht="14.25" customHeight="1">
      <c r="A44" s="11"/>
      <c r="B44" s="11"/>
      <c r="C44" s="166" t="s">
        <v>108</v>
      </c>
      <c r="D44" s="167"/>
      <c r="E44" s="168">
        <v>49.1</v>
      </c>
      <c r="F44" s="169">
        <v>15</v>
      </c>
      <c r="G44" s="169"/>
      <c r="H44" s="170"/>
      <c r="I44" s="47"/>
      <c r="J44" s="51">
        <v>0.193</v>
      </c>
      <c r="K44" s="53"/>
      <c r="L44" s="50"/>
      <c r="M44" s="51">
        <v>0.192</v>
      </c>
      <c r="N44" s="52"/>
      <c r="O44" s="47"/>
      <c r="P44" s="51">
        <v>0.183</v>
      </c>
      <c r="Q44" s="53"/>
      <c r="R44" s="47"/>
      <c r="S44" s="52">
        <v>0.11799999999999999</v>
      </c>
      <c r="T44" s="53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75"/>
      <c r="J45" s="176"/>
      <c r="K45" s="112"/>
      <c r="L45" s="177"/>
      <c r="M45" s="176"/>
      <c r="N45" s="178"/>
      <c r="O45" s="175"/>
      <c r="P45" s="176"/>
      <c r="Q45" s="112"/>
      <c r="R45" s="175"/>
      <c r="S45" s="178"/>
      <c r="T45" s="112"/>
    </row>
    <row r="46" spans="1:20" ht="14.25" customHeight="1">
      <c r="A46" s="11"/>
      <c r="B46" s="11"/>
      <c r="C46" s="368"/>
      <c r="D46" s="369"/>
      <c r="E46" s="109"/>
      <c r="F46" s="107"/>
      <c r="G46" s="107"/>
      <c r="H46" s="110"/>
      <c r="I46" s="175"/>
      <c r="J46" s="176"/>
      <c r="K46" s="112"/>
      <c r="L46" s="177"/>
      <c r="M46" s="176"/>
      <c r="N46" s="178"/>
      <c r="O46" s="175"/>
      <c r="P46" s="176"/>
      <c r="Q46" s="112"/>
      <c r="R46" s="175"/>
      <c r="S46" s="178"/>
      <c r="T46" s="112"/>
    </row>
    <row r="47" spans="1:20" ht="14.25" customHeight="1">
      <c r="A47" s="11"/>
      <c r="B47" s="11"/>
      <c r="C47" s="166"/>
      <c r="D47" s="167"/>
      <c r="E47" s="109"/>
      <c r="F47" s="107"/>
      <c r="G47" s="107"/>
      <c r="H47" s="110"/>
      <c r="I47" s="175"/>
      <c r="J47" s="176"/>
      <c r="K47" s="112"/>
      <c r="L47" s="177"/>
      <c r="M47" s="176"/>
      <c r="N47" s="178"/>
      <c r="O47" s="175"/>
      <c r="P47" s="176"/>
      <c r="Q47" s="112"/>
      <c r="R47" s="175"/>
      <c r="S47" s="178"/>
      <c r="T47" s="112"/>
    </row>
    <row r="48" spans="1:20" ht="14.25" customHeight="1">
      <c r="A48" s="11"/>
      <c r="B48" s="11"/>
      <c r="C48" s="370"/>
      <c r="D48" s="371"/>
      <c r="E48" s="109"/>
      <c r="F48" s="107"/>
      <c r="G48" s="107"/>
      <c r="H48" s="110"/>
      <c r="I48" s="175"/>
      <c r="J48" s="176"/>
      <c r="K48" s="112"/>
      <c r="L48" s="177"/>
      <c r="M48" s="176"/>
      <c r="N48" s="178"/>
      <c r="O48" s="175"/>
      <c r="P48" s="176"/>
      <c r="Q48" s="112"/>
      <c r="R48" s="175"/>
      <c r="S48" s="178"/>
      <c r="T48" s="112"/>
    </row>
    <row r="49" spans="1:23" ht="14.25" customHeight="1">
      <c r="A49" s="11"/>
      <c r="B49" s="11"/>
      <c r="C49" s="166"/>
      <c r="D49" s="167"/>
      <c r="E49" s="109"/>
      <c r="F49" s="107"/>
      <c r="G49" s="107"/>
      <c r="H49" s="110"/>
      <c r="I49" s="175"/>
      <c r="J49" s="176"/>
      <c r="K49" s="112"/>
      <c r="L49" s="177"/>
      <c r="M49" s="176"/>
      <c r="N49" s="178"/>
      <c r="O49" s="175"/>
      <c r="P49" s="176"/>
      <c r="Q49" s="112"/>
      <c r="R49" s="175"/>
      <c r="S49" s="178"/>
      <c r="T49" s="112"/>
    </row>
    <row r="50" spans="1:23" ht="14.25" customHeight="1">
      <c r="A50" s="11"/>
      <c r="B50" s="11"/>
      <c r="C50" s="166"/>
      <c r="D50" s="167"/>
      <c r="E50" s="109"/>
      <c r="F50" s="107"/>
      <c r="G50" s="107"/>
      <c r="H50" s="110"/>
      <c r="I50" s="175"/>
      <c r="J50" s="176"/>
      <c r="K50" s="112"/>
      <c r="L50" s="177"/>
      <c r="M50" s="176"/>
      <c r="N50" s="178"/>
      <c r="O50" s="175"/>
      <c r="P50" s="176"/>
      <c r="Q50" s="112"/>
      <c r="R50" s="175"/>
      <c r="S50" s="178"/>
      <c r="T50" s="112"/>
    </row>
    <row r="51" spans="1:23" ht="14.25" customHeight="1">
      <c r="A51" s="11"/>
      <c r="B51" s="11"/>
      <c r="C51" s="166"/>
      <c r="D51" s="167"/>
      <c r="E51" s="109"/>
      <c r="F51" s="107"/>
      <c r="G51" s="107"/>
      <c r="H51" s="110"/>
      <c r="I51" s="175"/>
      <c r="J51" s="176"/>
      <c r="K51" s="112"/>
      <c r="L51" s="177"/>
      <c r="M51" s="176"/>
      <c r="N51" s="178"/>
      <c r="O51" s="175"/>
      <c r="P51" s="176"/>
      <c r="Q51" s="112"/>
      <c r="R51" s="175"/>
      <c r="S51" s="178"/>
      <c r="T51" s="112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79"/>
      <c r="I52" s="180"/>
      <c r="J52" s="181"/>
      <c r="K52" s="182"/>
      <c r="L52" s="183"/>
      <c r="M52" s="181"/>
      <c r="N52" s="184"/>
      <c r="O52" s="180"/>
      <c r="P52" s="181"/>
      <c r="Q52" s="182"/>
      <c r="R52" s="180"/>
      <c r="S52" s="184"/>
      <c r="T52" s="182"/>
    </row>
    <row r="53" spans="1:23" ht="14.25" customHeight="1">
      <c r="A53" s="185"/>
      <c r="B53" s="186"/>
      <c r="C53" s="204"/>
      <c r="D53" s="372"/>
      <c r="E53" s="100" t="s">
        <v>50</v>
      </c>
      <c r="F53" s="373">
        <f>IF(K58&gt;0,SQRT((1-K58^2)/K58^2),)</f>
        <v>0</v>
      </c>
      <c r="G53" s="188"/>
      <c r="H53" s="189"/>
      <c r="I53" s="186"/>
      <c r="J53" s="96"/>
      <c r="K53" s="97"/>
      <c r="L53" s="100" t="s">
        <v>50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374"/>
      <c r="D54" s="375"/>
      <c r="E54" s="152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 t="s">
        <v>50</v>
      </c>
      <c r="M54" s="376">
        <f>IF(I59&gt;0,SQRT((1-I59^2)/I59^2),)</f>
        <v>0</v>
      </c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208"/>
      <c r="J57" s="209" t="s">
        <v>109</v>
      </c>
      <c r="K57" s="212"/>
      <c r="L57" s="377"/>
      <c r="M57" s="209" t="s">
        <v>109</v>
      </c>
      <c r="N57" s="378"/>
      <c r="O57" s="213"/>
      <c r="P57" s="209" t="s">
        <v>109</v>
      </c>
      <c r="Q57" s="212"/>
      <c r="R57" s="213"/>
      <c r="S57" s="209" t="s">
        <v>109</v>
      </c>
      <c r="T57" s="210"/>
    </row>
    <row r="58" spans="1:23" ht="14.25" customHeight="1" thickBo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9"/>
      <c r="I58" s="220"/>
      <c r="J58" s="221"/>
      <c r="K58" s="222"/>
      <c r="L58" s="220"/>
      <c r="M58" s="221"/>
      <c r="N58" s="222"/>
      <c r="O58" s="220"/>
      <c r="P58" s="221"/>
      <c r="Q58" s="222"/>
      <c r="R58" s="220"/>
      <c r="S58" s="221"/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8"/>
      <c r="I59" s="229"/>
      <c r="J59" s="221"/>
      <c r="K59" s="231"/>
      <c r="L59" s="229"/>
      <c r="M59" s="221"/>
      <c r="N59" s="231"/>
      <c r="O59" s="229"/>
      <c r="P59" s="221"/>
      <c r="Q59" s="231"/>
      <c r="R59" s="229"/>
      <c r="S59" s="221"/>
      <c r="T59" s="2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4"/>
      <c r="I60" s="102"/>
      <c r="J60" s="205"/>
      <c r="K60" s="198"/>
      <c r="L60" s="102"/>
      <c r="M60" s="205"/>
      <c r="N60" s="103"/>
      <c r="O60" s="102"/>
      <c r="P60" s="205"/>
      <c r="Q60" s="103"/>
      <c r="R60" s="102"/>
      <c r="S60" s="205"/>
      <c r="T60" s="103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40"/>
      <c r="I61" s="113"/>
      <c r="J61" s="207"/>
      <c r="K61" s="207"/>
      <c r="L61" s="113"/>
      <c r="M61" s="207"/>
      <c r="N61" s="114"/>
      <c r="O61" s="113"/>
      <c r="P61" s="207"/>
      <c r="Q61" s="114"/>
      <c r="R61" s="113"/>
      <c r="S61" s="207"/>
      <c r="T61" s="114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45">
        <f>ROUND((V8^2+W8^2)*[1]АРЭС!$F$10/[1]АРЭС!$C$10^2,4)</f>
        <v>1.1000000000000001E-3</v>
      </c>
      <c r="J62" s="246" t="s">
        <v>59</v>
      </c>
      <c r="K62" s="247">
        <f>ROUND((V8^2+W8^2)*[1]АРЭС!$I$10/([1]АРЭС!$C$10*100),4)</f>
        <v>3.2300000000000002E-2</v>
      </c>
      <c r="L62" s="245">
        <f>ROUND((X8^2+Y8^2)*[1]АРЭС!$F$10/[1]АРЭС!$C$10^2,4)</f>
        <v>1E-3</v>
      </c>
      <c r="M62" s="246" t="s">
        <v>59</v>
      </c>
      <c r="N62" s="247">
        <f>ROUND((X8^2+Y8^2)*[1]АРЭС!$I$10/([1]АРЭС!$C$10*100),4)</f>
        <v>2.9499999999999998E-2</v>
      </c>
      <c r="O62" s="245">
        <f>ROUND((Z8^2+AA8^2)*[1]АРЭС!$F$10/[1]АРЭС!$C$10^2,4)</f>
        <v>1.1000000000000001E-3</v>
      </c>
      <c r="P62" s="246" t="s">
        <v>59</v>
      </c>
      <c r="Q62" s="247">
        <f>ROUND((Z8^2+AA8^2)*[1]АРЭС!$I$10/([1]АРЭС!$C$10*100),4)</f>
        <v>3.32E-2</v>
      </c>
      <c r="R62" s="245">
        <f>ROUND((AB8^2+AC8^2)*[1]АРЭС!$F$10/[1]АРЭС!$C$10^2,4)</f>
        <v>8.9999999999999998E-4</v>
      </c>
      <c r="S62" s="246" t="s">
        <v>59</v>
      </c>
      <c r="T62" s="247">
        <f>ROUND((AB8^2+AC8^2)*[1]АРЭС!$I$10/([1]АРЭС!$C$10*100),4)</f>
        <v>2.58E-2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ROUND((V12^2+W12^2)*[1]АРЭС!$F$11/[1]АРЭС!$C$11^2,4)</f>
        <v>8.9999999999999998E-4</v>
      </c>
      <c r="J63" s="252" t="s">
        <v>59</v>
      </c>
      <c r="K63" s="253">
        <f>ROUND((V12^2+W12^2)*[1]АРЭС!$I$11/([1]АРЭС!$C$11*100),4)</f>
        <v>2.81E-2</v>
      </c>
      <c r="L63" s="251">
        <f>ROUND((X12^2+Y12^2)*[1]АРЭС!$F$11/[1]АРЭС!$C$11^2,4)</f>
        <v>8.9999999999999998E-4</v>
      </c>
      <c r="M63" s="252" t="s">
        <v>59</v>
      </c>
      <c r="N63" s="253">
        <f>ROUND((X12^2+Y12^2)*[1]АРЭС!$I$11/([1]АРЭС!$C$11*100),4)</f>
        <v>2.86E-2</v>
      </c>
      <c r="O63" s="251">
        <f>ROUND((Z12^2+AA12^2)*[1]АРЭС!$F$11/[1]АРЭС!$C$11^2,4)</f>
        <v>8.9999999999999998E-4</v>
      </c>
      <c r="P63" s="252" t="s">
        <v>59</v>
      </c>
      <c r="Q63" s="253">
        <f>ROUND((Z12^2+AA12^2)*[1]АРЭС!$I$11/([1]АРЭС!$C$11*100),4)</f>
        <v>2.8500000000000001E-2</v>
      </c>
      <c r="R63" s="251">
        <f>ROUND((AB12^2+AC12^2)*[1]АРЭС!$F$11/[1]АРЭС!$C$11^2,4)</f>
        <v>8.0000000000000004E-4</v>
      </c>
      <c r="S63" s="252" t="s">
        <v>59</v>
      </c>
      <c r="T63" s="253">
        <f>ROUND((AB12^2+AC12^2)*[1]АРЭС!$I$11/([1]АРЭС!$C$11*100),4)</f>
        <v>2.5499999999999998E-2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I62+V8+V7+H6</f>
        <v>1.9491000000000001</v>
      </c>
      <c r="J66" s="266" t="s">
        <v>59</v>
      </c>
      <c r="K66" s="267">
        <f>K62+W8+W7+H7</f>
        <v>1.1254999999999999</v>
      </c>
      <c r="L66" s="265">
        <f>L62+X8+X7+H6</f>
        <v>1.8969999999999998</v>
      </c>
      <c r="M66" s="266" t="s">
        <v>59</v>
      </c>
      <c r="N66" s="268">
        <f>N62+Y8+Y7+H7</f>
        <v>1.0097</v>
      </c>
      <c r="O66" s="269">
        <f>O62+Z8+Z7+H6</f>
        <v>1.9981</v>
      </c>
      <c r="P66" s="266" t="s">
        <v>59</v>
      </c>
      <c r="Q66" s="267">
        <f>Q62+AA8+AA7+H7</f>
        <v>1.0904</v>
      </c>
      <c r="R66" s="265">
        <f>R62+AB8+AB7+H6</f>
        <v>1.8238999999999999</v>
      </c>
      <c r="S66" s="266" t="s">
        <v>59</v>
      </c>
      <c r="T66" s="268">
        <f>T62+AC8+AC7+H7</f>
        <v>0.84000000000000008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I63+V12+V11+H10</f>
        <v>1.9988999999999999</v>
      </c>
      <c r="J67" s="254" t="s">
        <v>59</v>
      </c>
      <c r="K67" s="276">
        <f>K63+W12+W11+H11</f>
        <v>0.72409999999999997</v>
      </c>
      <c r="L67" s="277">
        <f>L63+X12+X11+H10</f>
        <v>2.0228999999999999</v>
      </c>
      <c r="M67" s="254" t="s">
        <v>59</v>
      </c>
      <c r="N67" s="278">
        <f>N63+Y12+Y11+H11</f>
        <v>0.7016</v>
      </c>
      <c r="O67" s="276">
        <f>O63+Z12+Z11+H10</f>
        <v>2.0249000000000001</v>
      </c>
      <c r="P67" s="254" t="s">
        <v>59</v>
      </c>
      <c r="Q67" s="276">
        <f>Q63+AA12+AA11+H11</f>
        <v>0.6865</v>
      </c>
      <c r="R67" s="277">
        <f>R63+AB12+AB11+H10</f>
        <v>1.9197999999999997</v>
      </c>
      <c r="S67" s="254" t="s">
        <v>59</v>
      </c>
      <c r="T67" s="278">
        <f>T63+AC12+AC11+H11</f>
        <v>0.63649999999999995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3.948</v>
      </c>
      <c r="J70" s="291" t="s">
        <v>59</v>
      </c>
      <c r="K70" s="292">
        <f>K66+K67</f>
        <v>1.8495999999999999</v>
      </c>
      <c r="L70" s="290">
        <f>L66+L67</f>
        <v>3.9198999999999997</v>
      </c>
      <c r="M70" s="291" t="s">
        <v>59</v>
      </c>
      <c r="N70" s="292">
        <f>N66+N67</f>
        <v>1.7113</v>
      </c>
      <c r="O70" s="290">
        <f>O66+O67</f>
        <v>4.0229999999999997</v>
      </c>
      <c r="P70" s="291" t="s">
        <v>59</v>
      </c>
      <c r="Q70" s="292">
        <f>Q66+Q67</f>
        <v>1.7768999999999999</v>
      </c>
      <c r="R70" s="290">
        <f>R66+R67</f>
        <v>3.7436999999999996</v>
      </c>
      <c r="S70" s="291" t="s">
        <v>59</v>
      </c>
      <c r="T70" s="292">
        <f>T66+T67</f>
        <v>1.4765000000000001</v>
      </c>
    </row>
    <row r="71" spans="1:20" ht="14.25" customHeight="1" thickBot="1">
      <c r="A71" s="11"/>
      <c r="B71" s="121" t="s">
        <v>65</v>
      </c>
      <c r="C71" s="379"/>
      <c r="D71" s="380"/>
      <c r="E71" s="293" t="s">
        <v>66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 s="381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4"/>
  <sheetViews>
    <sheetView topLeftCell="A52" workbookViewId="0">
      <selection activeCell="E65" sqref="E65:H65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84</v>
      </c>
      <c r="J3" s="9"/>
      <c r="K3" s="10"/>
      <c r="L3" s="8" t="s">
        <v>14</v>
      </c>
      <c r="M3" s="9"/>
      <c r="N3" s="10"/>
      <c r="O3" s="8" t="s">
        <v>85</v>
      </c>
      <c r="P3" s="9"/>
      <c r="Q3" s="10"/>
      <c r="R3" s="8" t="s">
        <v>86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09">
        <v>7</v>
      </c>
      <c r="F6" s="310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04" t="s">
        <v>25</v>
      </c>
      <c r="H7" s="311">
        <f>[1]АРЭС!$L$10</f>
        <v>0.13119999999999998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12">
        <f>IF(I7&gt;0,ROUND(I7*$I$56*$I$58*SQRT(3)/1000,2),J7)</f>
        <v>0</v>
      </c>
      <c r="W7" s="313">
        <f>IF(K7&gt;0,K7,ROUND(V7*$M$53,2))</f>
        <v>0</v>
      </c>
      <c r="X7" s="312">
        <f>IF(L7&gt;0,ROUND(L7*$L$56*$L$58*SQRT(3)/1000,2),M7)</f>
        <v>0</v>
      </c>
      <c r="Y7" s="313">
        <f>IF(N7&gt;0,N7,ROUND(X7*$M$53,2))</f>
        <v>0</v>
      </c>
      <c r="Z7" s="312">
        <f>IF(O7&gt;0,ROUND(O7*$O$56*$O$58*SQRT(3)/1000,2),P7)</f>
        <v>0</v>
      </c>
      <c r="AA7" s="313">
        <f>IF(Q7&gt;0,Q7,ROUND(Z7*$M$53,2))</f>
        <v>0</v>
      </c>
      <c r="AB7" s="312">
        <f>IF(R7&gt;0,ROUND(R7*$R$56*$R$58*SQRT(3)/1000,2),S7)</f>
        <v>0</v>
      </c>
      <c r="AC7" s="31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88"/>
      <c r="F8" s="89"/>
      <c r="G8" s="90"/>
      <c r="H8" s="91"/>
      <c r="I8" s="65"/>
      <c r="J8" s="61">
        <v>2.0169999999999999</v>
      </c>
      <c r="K8" s="314">
        <v>0.879</v>
      </c>
      <c r="L8" s="315"/>
      <c r="M8" s="61">
        <v>2.1669999999999998</v>
      </c>
      <c r="N8" s="314">
        <v>0.78700000000000003</v>
      </c>
      <c r="O8" s="316"/>
      <c r="P8" s="61">
        <v>2.1890000000000001</v>
      </c>
      <c r="Q8" s="314">
        <v>0.90400000000000003</v>
      </c>
      <c r="R8" s="316"/>
      <c r="S8" s="317">
        <v>1.861</v>
      </c>
      <c r="T8" s="61">
        <v>0.77800000000000002</v>
      </c>
      <c r="U8" s="39" t="s">
        <v>89</v>
      </c>
      <c r="V8" s="312">
        <f>IF(I8&gt;0,ROUND(I8*$I$57*$K$58*SQRT(3)/1000,3),J8)</f>
        <v>2.0169999999999999</v>
      </c>
      <c r="W8" s="313">
        <f>IF(K8&gt;0,K8,ROUND(V8*$F$53,3))</f>
        <v>0.879</v>
      </c>
      <c r="X8" s="312">
        <f>IF(L8&gt;0,ROUND(L8*$L$57*$N$58*SQRT(3)/1000,3),M8)</f>
        <v>2.1669999999999998</v>
      </c>
      <c r="Y8" s="313">
        <f>IF(N8&gt;0,N8,ROUND(X8*$F$53,3))</f>
        <v>0.78700000000000003</v>
      </c>
      <c r="Z8" s="312">
        <f>IF(O8&gt;0,ROUND(O8*$O$57*$Q$58*SQRT(3)/1000,3),P8)</f>
        <v>2.1890000000000001</v>
      </c>
      <c r="AA8" s="313">
        <f>IF(Q8&gt;0,Q8,ROUND(Z8*$F$53,3))</f>
        <v>0.90400000000000003</v>
      </c>
      <c r="AB8" s="312">
        <f>IF(R8&gt;0,ROUND(R8*$R$57*$T$58*SQRT(3)/1000,3),S8)</f>
        <v>1.861</v>
      </c>
      <c r="AC8" s="313">
        <f>IF(T8&gt;0,T8,ROUND(AB8*$F$53,3))</f>
        <v>0.77800000000000002</v>
      </c>
    </row>
    <row r="9" spans="1:31" ht="14.25" customHeight="1" thickBot="1">
      <c r="A9" s="11"/>
      <c r="B9" s="11"/>
      <c r="C9" s="69"/>
      <c r="D9" s="70" t="s">
        <v>26</v>
      </c>
      <c r="E9" s="318"/>
      <c r="F9" s="319"/>
      <c r="G9" s="319"/>
      <c r="H9" s="320"/>
      <c r="I9" s="79"/>
      <c r="J9" s="321"/>
      <c r="K9" s="322"/>
      <c r="L9" s="323"/>
      <c r="M9" s="321"/>
      <c r="N9" s="324"/>
      <c r="O9" s="325"/>
      <c r="P9" s="321"/>
      <c r="Q9" s="322"/>
      <c r="R9" s="325"/>
      <c r="S9" s="324"/>
      <c r="T9" s="321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90</v>
      </c>
      <c r="D10" s="82">
        <v>110</v>
      </c>
      <c r="E10" s="326">
        <v>7</v>
      </c>
      <c r="F10" s="327"/>
      <c r="G10" s="32" t="s">
        <v>21</v>
      </c>
      <c r="H10" s="33">
        <f>[1]АРЭС!$E$11</f>
        <v>2.1000000000000001E-2</v>
      </c>
      <c r="I10" s="34"/>
      <c r="J10" s="328"/>
      <c r="K10" s="222"/>
      <c r="L10" s="221"/>
      <c r="M10" s="328"/>
      <c r="N10" s="329"/>
      <c r="O10" s="220"/>
      <c r="P10" s="328"/>
      <c r="Q10" s="222"/>
      <c r="R10" s="220"/>
      <c r="S10" s="329"/>
      <c r="T10" s="328"/>
    </row>
    <row r="11" spans="1:31" ht="14.25" customHeight="1">
      <c r="A11" s="11"/>
      <c r="B11" s="11"/>
      <c r="C11" s="41"/>
      <c r="D11" s="42">
        <v>35</v>
      </c>
      <c r="E11" s="43"/>
      <c r="F11" s="44"/>
      <c r="G11" s="104" t="s">
        <v>25</v>
      </c>
      <c r="H11" s="311">
        <f>[1]АРЭС!$L$11</f>
        <v>0.11199999999999999</v>
      </c>
      <c r="I11" s="47"/>
      <c r="J11" s="330"/>
      <c r="K11" s="331"/>
      <c r="L11" s="332"/>
      <c r="M11" s="330"/>
      <c r="N11" s="333"/>
      <c r="O11" s="334"/>
      <c r="P11" s="330"/>
      <c r="Q11" s="331"/>
      <c r="R11" s="334"/>
      <c r="S11" s="333"/>
      <c r="T11" s="330"/>
      <c r="U11" s="39" t="s">
        <v>88</v>
      </c>
      <c r="V11" s="312">
        <f>IF(I11&gt;0,ROUND(I11*$K$56*$I$59*SQRT(3)/1000,2),J11)</f>
        <v>0</v>
      </c>
      <c r="W11" s="313">
        <f>IF(K11&gt;0,K11,ROUND(V11*$M$54,2))</f>
        <v>0</v>
      </c>
      <c r="X11" s="312">
        <f>IF(L11&gt;0,ROUND(L11*$N$56*$L$59*SQRT(3)/1000,2),M11)</f>
        <v>0</v>
      </c>
      <c r="Y11" s="313">
        <f>IF(N11&gt;0,N11,ROUND(X11*$M$54,2))</f>
        <v>0</v>
      </c>
      <c r="Z11" s="312">
        <f>IF(O11&gt;0,ROUND(O11*$Q$56*$O$59*SQRT(3)/1000,2),P11)</f>
        <v>0</v>
      </c>
      <c r="AA11" s="313">
        <f>IF(Q11&gt;0,Q11,ROUND(Z11*$M$54,2))</f>
        <v>0</v>
      </c>
      <c r="AB11" s="312">
        <f>IF(R11&gt;0,ROUND(R11*$T$56*$R$59*SQRT(3)/1000,2),S11)</f>
        <v>0</v>
      </c>
      <c r="AC11" s="31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1">
        <v>1.9430000000000001</v>
      </c>
      <c r="K12" s="314">
        <v>0.501</v>
      </c>
      <c r="L12" s="315"/>
      <c r="M12" s="61">
        <v>2.0569999999999999</v>
      </c>
      <c r="N12" s="317">
        <v>0.53</v>
      </c>
      <c r="O12" s="316"/>
      <c r="P12" s="61">
        <v>2.1</v>
      </c>
      <c r="Q12" s="314">
        <v>0.57499999999999996</v>
      </c>
      <c r="R12" s="316"/>
      <c r="S12" s="317">
        <v>1.9239999999999999</v>
      </c>
      <c r="T12" s="61">
        <v>0.60199999999999998</v>
      </c>
      <c r="U12" s="39" t="s">
        <v>89</v>
      </c>
      <c r="V12" s="312">
        <f>IF(I12&gt;0,ROUND(I12*$K$57*$K$59*SQRT(3)/1000,3),J12)</f>
        <v>1.9430000000000001</v>
      </c>
      <c r="W12" s="313">
        <f>IF(K12&gt;0,K12,ROUND(V12*$F$54,3))</f>
        <v>0.501</v>
      </c>
      <c r="X12" s="312">
        <f>IF(L12&gt;0,ROUND(L12*$N$57*$N$59*SQRT(3)/1000,3),M12)</f>
        <v>2.0569999999999999</v>
      </c>
      <c r="Y12" s="313">
        <f>IF(N12&gt;0,N12,ROUND(X12*$F$54,3))</f>
        <v>0.53</v>
      </c>
      <c r="Z12" s="312">
        <f>IF(O12&gt;0,ROUND(O12*$Q$57*$Q$59*SQRT(3)/1000,3),P12)</f>
        <v>2.1</v>
      </c>
      <c r="AA12" s="313">
        <f>IF(Q12&gt;0,Q12,ROUND(Z12*$F$54,3))</f>
        <v>0.57499999999999996</v>
      </c>
      <c r="AB12" s="312">
        <f>IF(R12&gt;0,ROUND(R12*$T$57*$T$59*SQRT(3)/1000,3),S12)</f>
        <v>1.9239999999999999</v>
      </c>
      <c r="AC12" s="313">
        <f>IF(T12&gt;0,T12,ROUND(AB12*$F$54,3))</f>
        <v>0.60199999999999998</v>
      </c>
    </row>
    <row r="13" spans="1:31" ht="14.25" customHeight="1" thickBot="1">
      <c r="A13" s="11"/>
      <c r="B13" s="11"/>
      <c r="C13" s="69"/>
      <c r="D13" s="70" t="s">
        <v>26</v>
      </c>
      <c r="E13" s="318"/>
      <c r="F13" s="319"/>
      <c r="G13" s="319"/>
      <c r="H13" s="320"/>
      <c r="I13" s="79"/>
      <c r="J13" s="321"/>
      <c r="K13" s="322"/>
      <c r="L13" s="323"/>
      <c r="M13" s="321"/>
      <c r="N13" s="324"/>
      <c r="O13" s="325"/>
      <c r="P13" s="321"/>
      <c r="Q13" s="322"/>
      <c r="R13" s="325"/>
      <c r="S13" s="324"/>
      <c r="T13" s="321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2" t="s">
        <v>21</v>
      </c>
      <c r="H14" s="94"/>
      <c r="I14" s="100"/>
      <c r="J14" s="335"/>
      <c r="K14" s="336"/>
      <c r="L14" s="337"/>
      <c r="M14" s="335"/>
      <c r="N14" s="338"/>
      <c r="O14" s="339"/>
      <c r="P14" s="335"/>
      <c r="Q14" s="336"/>
      <c r="R14" s="339"/>
      <c r="S14" s="338"/>
      <c r="T14" s="335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340"/>
      <c r="K15" s="341"/>
      <c r="L15" s="342"/>
      <c r="M15" s="340"/>
      <c r="N15" s="343"/>
      <c r="O15" s="344"/>
      <c r="P15" s="340"/>
      <c r="Q15" s="341"/>
      <c r="R15" s="344"/>
      <c r="S15" s="343"/>
      <c r="T15" s="340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45"/>
      <c r="K16" s="346"/>
      <c r="L16" s="347"/>
      <c r="M16" s="348"/>
      <c r="N16" s="349"/>
      <c r="O16" s="350"/>
      <c r="P16" s="345"/>
      <c r="Q16" s="346"/>
      <c r="R16" s="350"/>
      <c r="S16" s="351"/>
      <c r="T16" s="345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52"/>
      <c r="K17" s="353"/>
      <c r="L17" s="354"/>
      <c r="M17" s="352"/>
      <c r="N17" s="355"/>
      <c r="O17" s="356"/>
      <c r="P17" s="352"/>
      <c r="Q17" s="353"/>
      <c r="R17" s="356"/>
      <c r="S17" s="355"/>
      <c r="T17" s="352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2" t="s">
        <v>21</v>
      </c>
      <c r="H18" s="94"/>
      <c r="I18" s="100"/>
      <c r="J18" s="335"/>
      <c r="K18" s="336"/>
      <c r="L18" s="337"/>
      <c r="M18" s="335"/>
      <c r="N18" s="338"/>
      <c r="O18" s="339"/>
      <c r="P18" s="335"/>
      <c r="Q18" s="336"/>
      <c r="R18" s="339"/>
      <c r="S18" s="338"/>
      <c r="T18" s="335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340"/>
      <c r="K19" s="341"/>
      <c r="L19" s="342"/>
      <c r="M19" s="340"/>
      <c r="N19" s="343"/>
      <c r="O19" s="344"/>
      <c r="P19" s="340"/>
      <c r="Q19" s="341"/>
      <c r="R19" s="344"/>
      <c r="S19" s="343"/>
      <c r="T19" s="340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45"/>
      <c r="K20" s="346"/>
      <c r="L20" s="347"/>
      <c r="M20" s="345"/>
      <c r="N20" s="351"/>
      <c r="O20" s="350"/>
      <c r="P20" s="345"/>
      <c r="Q20" s="346"/>
      <c r="R20" s="350"/>
      <c r="S20" s="351"/>
      <c r="T20" s="345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52"/>
      <c r="K21" s="353"/>
      <c r="L21" s="354"/>
      <c r="M21" s="352"/>
      <c r="N21" s="355"/>
      <c r="O21" s="356"/>
      <c r="P21" s="352"/>
      <c r="Q21" s="353"/>
      <c r="R21" s="356"/>
      <c r="S21" s="355"/>
      <c r="T21" s="352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335"/>
      <c r="K22" s="336"/>
      <c r="L22" s="337"/>
      <c r="M22" s="335"/>
      <c r="N22" s="338"/>
      <c r="O22" s="339"/>
      <c r="P22" s="335"/>
      <c r="Q22" s="336"/>
      <c r="R22" s="339"/>
      <c r="S22" s="338"/>
      <c r="T22" s="335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357"/>
      <c r="K23" s="358"/>
      <c r="L23" s="359"/>
      <c r="M23" s="357"/>
      <c r="N23" s="360"/>
      <c r="O23" s="361"/>
      <c r="P23" s="357"/>
      <c r="Q23" s="358"/>
      <c r="R23" s="361"/>
      <c r="S23" s="360"/>
      <c r="T23" s="357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3.96</v>
      </c>
      <c r="K24" s="149">
        <f>K8+K12</f>
        <v>1.38</v>
      </c>
      <c r="L24" s="362"/>
      <c r="M24" s="149">
        <f>M8+M12</f>
        <v>4.2240000000000002</v>
      </c>
      <c r="N24" s="149">
        <f>N8+N12</f>
        <v>1.3170000000000002</v>
      </c>
      <c r="O24" s="363"/>
      <c r="P24" s="149">
        <f>P8+P12</f>
        <v>4.2889999999999997</v>
      </c>
      <c r="Q24" s="149">
        <f>Q8+Q12</f>
        <v>1.4790000000000001</v>
      </c>
      <c r="R24" s="363"/>
      <c r="S24" s="364">
        <f>S8+S12</f>
        <v>3.7850000000000001</v>
      </c>
      <c r="T24" s="149">
        <f>T8+T12</f>
        <v>1.38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91</v>
      </c>
      <c r="D27" s="157"/>
      <c r="E27" s="365"/>
      <c r="F27" s="139"/>
      <c r="G27" s="139"/>
      <c r="H27" s="142"/>
      <c r="I27" s="161"/>
      <c r="J27" s="162">
        <v>0</v>
      </c>
      <c r="K27" s="163"/>
      <c r="L27" s="164"/>
      <c r="M27" s="162">
        <v>0</v>
      </c>
      <c r="N27" s="165"/>
      <c r="O27" s="161"/>
      <c r="P27" s="162">
        <v>0</v>
      </c>
      <c r="Q27" s="163"/>
      <c r="R27" s="161"/>
      <c r="S27" s="165">
        <v>0</v>
      </c>
      <c r="T27" s="163"/>
    </row>
    <row r="28" spans="1:20" ht="14.25" customHeight="1">
      <c r="A28" s="11"/>
      <c r="B28" s="11"/>
      <c r="C28" s="166" t="s">
        <v>92</v>
      </c>
      <c r="D28" s="167"/>
      <c r="E28" s="109"/>
      <c r="F28" s="107"/>
      <c r="G28" s="107"/>
      <c r="H28" s="110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66" t="s">
        <v>93</v>
      </c>
      <c r="D29" s="167"/>
      <c r="E29" s="168">
        <v>49.1</v>
      </c>
      <c r="F29" s="169">
        <v>15</v>
      </c>
      <c r="G29" s="169"/>
      <c r="H29" s="170"/>
      <c r="I29" s="47"/>
      <c r="J29" s="51">
        <v>2.1999999999999999E-2</v>
      </c>
      <c r="K29" s="53"/>
      <c r="L29" s="50"/>
      <c r="M29" s="51">
        <v>2.1999999999999999E-2</v>
      </c>
      <c r="N29" s="52"/>
      <c r="O29" s="47"/>
      <c r="P29" s="51">
        <v>2.1000000000000001E-2</v>
      </c>
      <c r="Q29" s="53"/>
      <c r="R29" s="47"/>
      <c r="S29" s="52">
        <v>2.1000000000000001E-2</v>
      </c>
      <c r="T29" s="53"/>
    </row>
    <row r="30" spans="1:20" ht="14.25" customHeight="1">
      <c r="A30" s="11"/>
      <c r="B30" s="11"/>
      <c r="C30" s="166" t="s">
        <v>94</v>
      </c>
      <c r="D30" s="167"/>
      <c r="E30" s="168">
        <v>49.1</v>
      </c>
      <c r="F30" s="169">
        <v>15</v>
      </c>
      <c r="G30" s="169"/>
      <c r="H30" s="170"/>
      <c r="I30" s="47"/>
      <c r="J30" s="51">
        <v>6.6000000000000003E-2</v>
      </c>
      <c r="K30" s="53"/>
      <c r="L30" s="50"/>
      <c r="M30" s="51">
        <v>6.6000000000000003E-2</v>
      </c>
      <c r="N30" s="52"/>
      <c r="O30" s="47"/>
      <c r="P30" s="51">
        <v>6.6000000000000003E-2</v>
      </c>
      <c r="Q30" s="53"/>
      <c r="R30" s="47"/>
      <c r="S30" s="52">
        <v>6.6000000000000003E-2</v>
      </c>
      <c r="T30" s="53"/>
    </row>
    <row r="31" spans="1:20" ht="14.25" customHeight="1">
      <c r="A31" s="11"/>
      <c r="B31" s="11"/>
      <c r="C31" s="166" t="s">
        <v>95</v>
      </c>
      <c r="D31" s="167"/>
      <c r="E31" s="168">
        <v>49.1</v>
      </c>
      <c r="F31" s="169">
        <v>15</v>
      </c>
      <c r="G31" s="169"/>
      <c r="H31" s="170"/>
      <c r="I31" s="47"/>
      <c r="J31" s="51">
        <v>0.123</v>
      </c>
      <c r="K31" s="53"/>
      <c r="L31" s="50"/>
      <c r="M31" s="51">
        <v>0.125</v>
      </c>
      <c r="N31" s="52"/>
      <c r="O31" s="47"/>
      <c r="P31" s="51">
        <v>9.1999999999999998E-2</v>
      </c>
      <c r="Q31" s="53"/>
      <c r="R31" s="47"/>
      <c r="S31" s="52">
        <v>6.7000000000000004E-2</v>
      </c>
      <c r="T31" s="53"/>
    </row>
    <row r="32" spans="1:20" ht="14.25" customHeight="1">
      <c r="A32" s="11"/>
      <c r="B32" s="11"/>
      <c r="C32" s="166" t="s">
        <v>96</v>
      </c>
      <c r="D32" s="167"/>
      <c r="E32" s="168"/>
      <c r="F32" s="169"/>
      <c r="G32" s="169"/>
      <c r="H32" s="170"/>
      <c r="I32" s="47"/>
      <c r="J32" s="51">
        <v>0.11</v>
      </c>
      <c r="K32" s="53"/>
      <c r="L32" s="50"/>
      <c r="M32" s="51">
        <v>0.11</v>
      </c>
      <c r="N32" s="52"/>
      <c r="O32" s="47"/>
      <c r="P32" s="51">
        <v>0.11</v>
      </c>
      <c r="Q32" s="53"/>
      <c r="R32" s="47"/>
      <c r="S32" s="52">
        <v>0.111</v>
      </c>
      <c r="T32" s="53"/>
    </row>
    <row r="33" spans="1:20" ht="14.25" customHeight="1">
      <c r="A33" s="11"/>
      <c r="B33" s="11"/>
      <c r="C33" s="166" t="s">
        <v>97</v>
      </c>
      <c r="D33" s="167"/>
      <c r="E33" s="168"/>
      <c r="F33" s="169"/>
      <c r="G33" s="169"/>
      <c r="H33" s="170"/>
      <c r="I33" s="47"/>
      <c r="J33" s="51">
        <v>0.16500000000000001</v>
      </c>
      <c r="K33" s="53"/>
      <c r="L33" s="50"/>
      <c r="M33" s="51">
        <v>0.16500000000000001</v>
      </c>
      <c r="N33" s="52"/>
      <c r="O33" s="47"/>
      <c r="P33" s="51">
        <v>0.16500000000000001</v>
      </c>
      <c r="Q33" s="53"/>
      <c r="R33" s="47"/>
      <c r="S33" s="52">
        <v>0.16500000000000001</v>
      </c>
      <c r="T33" s="53"/>
    </row>
    <row r="34" spans="1:20" ht="14.25" customHeight="1">
      <c r="A34" s="11"/>
      <c r="B34" s="11"/>
      <c r="C34" s="166" t="s">
        <v>98</v>
      </c>
      <c r="D34" s="167"/>
      <c r="E34" s="168">
        <v>49.1</v>
      </c>
      <c r="F34" s="169">
        <v>15</v>
      </c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2">
        <v>0</v>
      </c>
      <c r="T34" s="366"/>
    </row>
    <row r="35" spans="1:20" ht="14.25" customHeight="1">
      <c r="A35" s="11"/>
      <c r="B35" s="11"/>
      <c r="C35" s="166" t="s">
        <v>99</v>
      </c>
      <c r="D35" s="167"/>
      <c r="E35" s="168"/>
      <c r="F35" s="169"/>
      <c r="G35" s="169"/>
      <c r="H35" s="170"/>
      <c r="I35" s="47"/>
      <c r="J35" s="330">
        <v>1.8149999999999999</v>
      </c>
      <c r="K35" s="330"/>
      <c r="L35" s="330"/>
      <c r="M35" s="330">
        <v>1.9830000000000001</v>
      </c>
      <c r="N35" s="330"/>
      <c r="O35" s="330"/>
      <c r="P35" s="330">
        <v>1.972</v>
      </c>
      <c r="Q35" s="330"/>
      <c r="R35" s="330"/>
      <c r="S35" s="330">
        <v>1.6970000000000001</v>
      </c>
      <c r="T35" s="366"/>
    </row>
    <row r="36" spans="1:20" ht="14.25" customHeight="1">
      <c r="A36" s="11"/>
      <c r="B36" s="11"/>
      <c r="C36" s="166" t="s">
        <v>100</v>
      </c>
      <c r="D36" s="367"/>
      <c r="E36" s="168">
        <v>49.1</v>
      </c>
      <c r="F36" s="169">
        <v>15</v>
      </c>
      <c r="G36" s="169"/>
      <c r="H36" s="170"/>
      <c r="I36" s="47"/>
      <c r="J36" s="51">
        <v>0</v>
      </c>
      <c r="K36" s="53"/>
      <c r="L36" s="50"/>
      <c r="M36" s="51">
        <v>0</v>
      </c>
      <c r="N36" s="52"/>
      <c r="O36" s="47"/>
      <c r="P36" s="51">
        <v>0</v>
      </c>
      <c r="Q36" s="53"/>
      <c r="R36" s="47"/>
      <c r="S36" s="52">
        <v>0</v>
      </c>
      <c r="T36" s="366"/>
    </row>
    <row r="37" spans="1:20" ht="14.25" customHeight="1">
      <c r="A37" s="11"/>
      <c r="B37" s="11"/>
      <c r="C37" s="166" t="s">
        <v>101</v>
      </c>
      <c r="D37" s="167"/>
      <c r="E37" s="168">
        <v>49.1</v>
      </c>
      <c r="F37" s="169">
        <v>15</v>
      </c>
      <c r="G37" s="169"/>
      <c r="H37" s="170"/>
      <c r="I37" s="47"/>
      <c r="J37" s="51">
        <v>0.04</v>
      </c>
      <c r="K37" s="53"/>
      <c r="L37" s="50"/>
      <c r="M37" s="51">
        <v>0.04</v>
      </c>
      <c r="N37" s="52"/>
      <c r="O37" s="47"/>
      <c r="P37" s="51">
        <v>0.04</v>
      </c>
      <c r="Q37" s="53"/>
      <c r="R37" s="47"/>
      <c r="S37" s="52">
        <v>0.04</v>
      </c>
      <c r="T37" s="366"/>
    </row>
    <row r="38" spans="1:20" ht="14.25" customHeight="1">
      <c r="A38" s="11"/>
      <c r="B38" s="11"/>
      <c r="C38" s="166" t="s">
        <v>102</v>
      </c>
      <c r="D38" s="167"/>
      <c r="E38" s="168"/>
      <c r="F38" s="169"/>
      <c r="G38" s="169"/>
      <c r="H38" s="170"/>
      <c r="I38" s="47"/>
      <c r="J38" s="330">
        <v>1.19</v>
      </c>
      <c r="K38" s="330"/>
      <c r="L38" s="330"/>
      <c r="M38" s="330">
        <v>1.272</v>
      </c>
      <c r="N38" s="330"/>
      <c r="O38" s="330"/>
      <c r="P38" s="330">
        <v>1.266</v>
      </c>
      <c r="Q38" s="330"/>
      <c r="R38" s="330"/>
      <c r="S38" s="330">
        <v>1.0980000000000001</v>
      </c>
      <c r="T38" s="366"/>
    </row>
    <row r="39" spans="1:20" ht="14.25" customHeight="1">
      <c r="A39" s="11"/>
      <c r="B39" s="11"/>
      <c r="C39" s="166" t="s">
        <v>103</v>
      </c>
      <c r="D39" s="367"/>
      <c r="E39" s="168">
        <v>49.1</v>
      </c>
      <c r="F39" s="169">
        <v>15</v>
      </c>
      <c r="G39" s="169"/>
      <c r="H39" s="170"/>
      <c r="I39" s="47"/>
      <c r="J39" s="51">
        <v>1.4E-2</v>
      </c>
      <c r="K39" s="53"/>
      <c r="L39" s="50"/>
      <c r="M39" s="51">
        <v>1.2999999999999999E-2</v>
      </c>
      <c r="N39" s="52"/>
      <c r="O39" s="47"/>
      <c r="P39" s="51">
        <v>1.6E-2</v>
      </c>
      <c r="Q39" s="53"/>
      <c r="R39" s="47"/>
      <c r="S39" s="52">
        <v>1.7000000000000001E-2</v>
      </c>
      <c r="T39" s="366"/>
    </row>
    <row r="40" spans="1:20" ht="14.25" customHeight="1">
      <c r="A40" s="11"/>
      <c r="B40" s="11"/>
      <c r="C40" s="166" t="s">
        <v>104</v>
      </c>
      <c r="D40" s="167"/>
      <c r="E40" s="50"/>
      <c r="F40" s="169"/>
      <c r="G40" s="169"/>
      <c r="H40" s="170"/>
      <c r="I40" s="47"/>
      <c r="J40" s="51">
        <v>0.23200000000000001</v>
      </c>
      <c r="K40" s="53"/>
      <c r="L40" s="50"/>
      <c r="M40" s="51">
        <v>0.151</v>
      </c>
      <c r="N40" s="52"/>
      <c r="O40" s="47"/>
      <c r="P40" s="51">
        <v>0.04</v>
      </c>
      <c r="Q40" s="53"/>
      <c r="R40" s="47"/>
      <c r="S40" s="52">
        <v>0.23100000000000001</v>
      </c>
      <c r="T40" s="53"/>
    </row>
    <row r="41" spans="1:20" ht="14.25" customHeight="1">
      <c r="A41" s="11"/>
      <c r="B41" s="11"/>
      <c r="C41" s="368" t="s">
        <v>105</v>
      </c>
      <c r="D41" s="369"/>
      <c r="E41" s="168">
        <v>49.1</v>
      </c>
      <c r="F41" s="169">
        <v>15</v>
      </c>
      <c r="G41" s="169"/>
      <c r="H41" s="170"/>
      <c r="I41" s="47"/>
      <c r="J41" s="51">
        <v>3.5000000000000003E-2</v>
      </c>
      <c r="K41" s="53"/>
      <c r="L41" s="50"/>
      <c r="M41" s="51">
        <v>3.4000000000000002E-2</v>
      </c>
      <c r="N41" s="52"/>
      <c r="O41" s="47"/>
      <c r="P41" s="51">
        <v>3.5000000000000003E-2</v>
      </c>
      <c r="Q41" s="53"/>
      <c r="R41" s="47"/>
      <c r="S41" s="52">
        <v>3.1E-2</v>
      </c>
      <c r="T41" s="53"/>
    </row>
    <row r="42" spans="1:20" ht="14.25" customHeight="1">
      <c r="A42" s="11"/>
      <c r="B42" s="11"/>
      <c r="C42" s="166" t="s">
        <v>106</v>
      </c>
      <c r="D42" s="167"/>
      <c r="E42" s="168"/>
      <c r="F42" s="169"/>
      <c r="G42" s="169"/>
      <c r="H42" s="170"/>
      <c r="I42" s="47"/>
      <c r="J42" s="51">
        <v>0.21199999999999999</v>
      </c>
      <c r="K42" s="53"/>
      <c r="L42" s="50"/>
      <c r="M42" s="51">
        <v>0.214</v>
      </c>
      <c r="N42" s="52"/>
      <c r="O42" s="47"/>
      <c r="P42" s="51">
        <v>0.18099999999999999</v>
      </c>
      <c r="Q42" s="53"/>
      <c r="R42" s="47"/>
      <c r="S42" s="52">
        <v>0.156</v>
      </c>
      <c r="T42" s="53"/>
    </row>
    <row r="43" spans="1:20" ht="14.25" customHeight="1">
      <c r="A43" s="11"/>
      <c r="B43" s="11"/>
      <c r="C43" s="166" t="s">
        <v>107</v>
      </c>
      <c r="D43" s="167"/>
      <c r="E43" s="168">
        <v>49.1</v>
      </c>
      <c r="F43" s="169">
        <v>15</v>
      </c>
      <c r="G43" s="169"/>
      <c r="H43" s="170"/>
      <c r="I43" s="47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0</v>
      </c>
      <c r="T43" s="53"/>
    </row>
    <row r="44" spans="1:20" ht="14.25" customHeight="1">
      <c r="A44" s="11"/>
      <c r="B44" s="11"/>
      <c r="C44" s="166" t="s">
        <v>108</v>
      </c>
      <c r="D44" s="167"/>
      <c r="E44" s="168">
        <v>49.1</v>
      </c>
      <c r="F44" s="169">
        <v>15</v>
      </c>
      <c r="G44" s="169"/>
      <c r="H44" s="170"/>
      <c r="I44" s="47"/>
      <c r="J44" s="51">
        <v>7.5999999999999998E-2</v>
      </c>
      <c r="K44" s="53"/>
      <c r="L44" s="50"/>
      <c r="M44" s="51">
        <v>9.1999999999999998E-2</v>
      </c>
      <c r="N44" s="52"/>
      <c r="O44" s="47"/>
      <c r="P44" s="51">
        <v>8.6999999999999994E-2</v>
      </c>
      <c r="Q44" s="53"/>
      <c r="R44" s="47"/>
      <c r="S44" s="52">
        <v>0.106</v>
      </c>
      <c r="T44" s="53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75"/>
      <c r="J45" s="176"/>
      <c r="K45" s="112"/>
      <c r="L45" s="177"/>
      <c r="M45" s="176"/>
      <c r="N45" s="178"/>
      <c r="O45" s="175"/>
      <c r="P45" s="176"/>
      <c r="Q45" s="112"/>
      <c r="R45" s="175"/>
      <c r="S45" s="178"/>
      <c r="T45" s="112"/>
    </row>
    <row r="46" spans="1:20" ht="14.25" customHeight="1">
      <c r="A46" s="11"/>
      <c r="B46" s="11"/>
      <c r="C46" s="368"/>
      <c r="D46" s="369"/>
      <c r="E46" s="109"/>
      <c r="F46" s="107"/>
      <c r="G46" s="107"/>
      <c r="H46" s="110"/>
      <c r="I46" s="175"/>
      <c r="J46" s="176"/>
      <c r="K46" s="112"/>
      <c r="L46" s="177"/>
      <c r="M46" s="176"/>
      <c r="N46" s="178"/>
      <c r="O46" s="175"/>
      <c r="P46" s="176"/>
      <c r="Q46" s="112"/>
      <c r="R46" s="175"/>
      <c r="S46" s="178"/>
      <c r="T46" s="112"/>
    </row>
    <row r="47" spans="1:20" ht="14.25" customHeight="1">
      <c r="A47" s="11"/>
      <c r="B47" s="11"/>
      <c r="C47" s="166"/>
      <c r="D47" s="167"/>
      <c r="E47" s="109"/>
      <c r="F47" s="107"/>
      <c r="G47" s="107"/>
      <c r="H47" s="110"/>
      <c r="I47" s="175"/>
      <c r="J47" s="176"/>
      <c r="K47" s="112"/>
      <c r="L47" s="177"/>
      <c r="M47" s="176"/>
      <c r="N47" s="178"/>
      <c r="O47" s="175"/>
      <c r="P47" s="176"/>
      <c r="Q47" s="112"/>
      <c r="R47" s="175"/>
      <c r="S47" s="178"/>
      <c r="T47" s="112"/>
    </row>
    <row r="48" spans="1:20" ht="14.25" customHeight="1">
      <c r="A48" s="11"/>
      <c r="B48" s="11"/>
      <c r="C48" s="370"/>
      <c r="D48" s="371"/>
      <c r="E48" s="109"/>
      <c r="F48" s="107"/>
      <c r="G48" s="107"/>
      <c r="H48" s="110"/>
      <c r="I48" s="175"/>
      <c r="J48" s="176"/>
      <c r="K48" s="112"/>
      <c r="L48" s="177"/>
      <c r="M48" s="176"/>
      <c r="N48" s="178"/>
      <c r="O48" s="175"/>
      <c r="P48" s="176"/>
      <c r="Q48" s="112"/>
      <c r="R48" s="175"/>
      <c r="S48" s="178"/>
      <c r="T48" s="112"/>
    </row>
    <row r="49" spans="1:23" ht="14.25" customHeight="1">
      <c r="A49" s="11"/>
      <c r="B49" s="11"/>
      <c r="C49" s="166"/>
      <c r="D49" s="167"/>
      <c r="E49" s="109"/>
      <c r="F49" s="107"/>
      <c r="G49" s="107"/>
      <c r="H49" s="110"/>
      <c r="I49" s="175"/>
      <c r="J49" s="176"/>
      <c r="K49" s="112"/>
      <c r="L49" s="177"/>
      <c r="M49" s="176"/>
      <c r="N49" s="178"/>
      <c r="O49" s="175"/>
      <c r="P49" s="176"/>
      <c r="Q49" s="112"/>
      <c r="R49" s="175"/>
      <c r="S49" s="178"/>
      <c r="T49" s="112"/>
    </row>
    <row r="50" spans="1:23" ht="14.25" customHeight="1">
      <c r="A50" s="11"/>
      <c r="B50" s="11"/>
      <c r="C50" s="166"/>
      <c r="D50" s="167"/>
      <c r="E50" s="109"/>
      <c r="F50" s="107"/>
      <c r="G50" s="107"/>
      <c r="H50" s="110"/>
      <c r="I50" s="175"/>
      <c r="J50" s="176"/>
      <c r="K50" s="112"/>
      <c r="L50" s="177"/>
      <c r="M50" s="176"/>
      <c r="N50" s="178"/>
      <c r="O50" s="175"/>
      <c r="P50" s="176"/>
      <c r="Q50" s="112"/>
      <c r="R50" s="175"/>
      <c r="S50" s="178"/>
      <c r="T50" s="112"/>
    </row>
    <row r="51" spans="1:23" ht="14.25" customHeight="1">
      <c r="A51" s="11"/>
      <c r="B51" s="11"/>
      <c r="C51" s="166"/>
      <c r="D51" s="167"/>
      <c r="E51" s="109"/>
      <c r="F51" s="107"/>
      <c r="G51" s="107"/>
      <c r="H51" s="110"/>
      <c r="I51" s="175"/>
      <c r="J51" s="176"/>
      <c r="K51" s="112"/>
      <c r="L51" s="177"/>
      <c r="M51" s="176"/>
      <c r="N51" s="178"/>
      <c r="O51" s="175"/>
      <c r="P51" s="176"/>
      <c r="Q51" s="112"/>
      <c r="R51" s="175"/>
      <c r="S51" s="178"/>
      <c r="T51" s="112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79"/>
      <c r="I52" s="180"/>
      <c r="J52" s="181"/>
      <c r="K52" s="182"/>
      <c r="L52" s="183"/>
      <c r="M52" s="181"/>
      <c r="N52" s="184"/>
      <c r="O52" s="180"/>
      <c r="P52" s="181"/>
      <c r="Q52" s="182"/>
      <c r="R52" s="180"/>
      <c r="S52" s="184"/>
      <c r="T52" s="182"/>
    </row>
    <row r="53" spans="1:23" ht="14.25" customHeight="1">
      <c r="A53" s="185"/>
      <c r="B53" s="186"/>
      <c r="C53" s="204"/>
      <c r="D53" s="372"/>
      <c r="E53" s="100" t="s">
        <v>50</v>
      </c>
      <c r="F53" s="373">
        <f>IF(K58&gt;0,SQRT((1-K58^2)/K58^2),)</f>
        <v>0</v>
      </c>
      <c r="G53" s="188"/>
      <c r="H53" s="189"/>
      <c r="I53" s="186"/>
      <c r="J53" s="96"/>
      <c r="K53" s="97"/>
      <c r="L53" s="100" t="s">
        <v>50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374"/>
      <c r="D54" s="375"/>
      <c r="E54" s="152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 t="s">
        <v>50</v>
      </c>
      <c r="M54" s="376">
        <f>IF(I59&gt;0,SQRT((1-I59^2)/I59^2),)</f>
        <v>0</v>
      </c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208"/>
      <c r="J57" s="209" t="s">
        <v>109</v>
      </c>
      <c r="K57" s="212"/>
      <c r="L57" s="377"/>
      <c r="M57" s="209" t="s">
        <v>109</v>
      </c>
      <c r="N57" s="378"/>
      <c r="O57" s="213"/>
      <c r="P57" s="209" t="s">
        <v>109</v>
      </c>
      <c r="Q57" s="212"/>
      <c r="R57" s="213"/>
      <c r="S57" s="209" t="s">
        <v>109</v>
      </c>
      <c r="T57" s="210"/>
    </row>
    <row r="58" spans="1:23" ht="14.25" customHeight="1" thickBo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9"/>
      <c r="I58" s="220"/>
      <c r="J58" s="221"/>
      <c r="K58" s="222"/>
      <c r="L58" s="220"/>
      <c r="M58" s="221"/>
      <c r="N58" s="222"/>
      <c r="O58" s="220"/>
      <c r="P58" s="221"/>
      <c r="Q58" s="222"/>
      <c r="R58" s="220"/>
      <c r="S58" s="221"/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8"/>
      <c r="I59" s="229"/>
      <c r="J59" s="221"/>
      <c r="K59" s="231"/>
      <c r="L59" s="229"/>
      <c r="M59" s="221"/>
      <c r="N59" s="231"/>
      <c r="O59" s="229"/>
      <c r="P59" s="221"/>
      <c r="Q59" s="231"/>
      <c r="R59" s="229"/>
      <c r="S59" s="221"/>
      <c r="T59" s="2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4"/>
      <c r="I60" s="102"/>
      <c r="J60" s="205"/>
      <c r="K60" s="198"/>
      <c r="L60" s="102"/>
      <c r="M60" s="205"/>
      <c r="N60" s="103"/>
      <c r="O60" s="102"/>
      <c r="P60" s="205"/>
      <c r="Q60" s="103"/>
      <c r="R60" s="102"/>
      <c r="S60" s="205"/>
      <c r="T60" s="103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40"/>
      <c r="I61" s="113"/>
      <c r="J61" s="207"/>
      <c r="K61" s="207"/>
      <c r="L61" s="113"/>
      <c r="M61" s="207"/>
      <c r="N61" s="114"/>
      <c r="O61" s="113"/>
      <c r="P61" s="207"/>
      <c r="Q61" s="114"/>
      <c r="R61" s="113"/>
      <c r="S61" s="207"/>
      <c r="T61" s="114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45">
        <f>ROUND((V8^2+W8^2)*[1]АРЭС!$F$10/[1]АРЭС!$C$10^2,4)</f>
        <v>1.1999999999999999E-3</v>
      </c>
      <c r="J62" s="246" t="s">
        <v>59</v>
      </c>
      <c r="K62" s="247">
        <f>ROUND((V8^2+W8^2)*[1]АРЭС!$I$10/([1]АРЭС!$C$10*100),4)</f>
        <v>3.39E-2</v>
      </c>
      <c r="L62" s="245">
        <f>ROUND((X8^2+Y8^2)*[1]АРЭС!$F$10/[1]АРЭС!$C$10^2,4)</f>
        <v>1.2999999999999999E-3</v>
      </c>
      <c r="M62" s="246" t="s">
        <v>59</v>
      </c>
      <c r="N62" s="247">
        <f>ROUND((X8^2+Y8^2)*[1]АРЭС!$I$10/([1]АРЭС!$C$10*100),4)</f>
        <v>3.73E-2</v>
      </c>
      <c r="O62" s="245">
        <f>ROUND((Z8^2+AA8^2)*[1]АРЭС!$F$10/[1]АРЭС!$C$10^2,4)</f>
        <v>1.4E-3</v>
      </c>
      <c r="P62" s="246" t="s">
        <v>59</v>
      </c>
      <c r="Q62" s="247">
        <f>ROUND((Z8^2+AA8^2)*[1]АРЭС!$I$10/([1]АРЭС!$C$10*100),4)</f>
        <v>3.9300000000000002E-2</v>
      </c>
      <c r="R62" s="245">
        <f>ROUND((AB8^2+AC8^2)*[1]АРЭС!$F$10/[1]АРЭС!$C$10^2,4)</f>
        <v>1E-3</v>
      </c>
      <c r="S62" s="246" t="s">
        <v>59</v>
      </c>
      <c r="T62" s="247">
        <f>ROUND((AB8^2+AC8^2)*[1]АРЭС!$I$10/([1]АРЭС!$C$10*100),4)</f>
        <v>2.8500000000000001E-2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ROUND((V12^2+W12^2)*[1]АРЭС!$F$11/[1]АРЭС!$C$11^2,4)</f>
        <v>8.0000000000000004E-4</v>
      </c>
      <c r="J63" s="252" t="s">
        <v>59</v>
      </c>
      <c r="K63" s="253">
        <f>ROUND((V12^2+W12^2)*[1]АРЭС!$I$11/([1]АРЭС!$C$11*100),4)</f>
        <v>2.6599999999999999E-2</v>
      </c>
      <c r="L63" s="251">
        <f>ROUND((X12^2+Y12^2)*[1]АРЭС!$F$11/[1]АРЭС!$C$11^2,4)</f>
        <v>1E-3</v>
      </c>
      <c r="M63" s="252" t="s">
        <v>59</v>
      </c>
      <c r="N63" s="253">
        <f>ROUND((X12^2+Y12^2)*[1]АРЭС!$I$11/([1]АРЭС!$C$11*100),4)</f>
        <v>2.9899999999999999E-2</v>
      </c>
      <c r="O63" s="251">
        <f>ROUND((Z12^2+AA12^2)*[1]АРЭС!$F$11/[1]АРЭС!$C$11^2,4)</f>
        <v>1E-3</v>
      </c>
      <c r="P63" s="252" t="s">
        <v>59</v>
      </c>
      <c r="Q63" s="253">
        <f>ROUND((Z12^2+AA12^2)*[1]АРЭС!$I$11/([1]АРЭС!$C$11*100),4)</f>
        <v>3.1399999999999997E-2</v>
      </c>
      <c r="R63" s="251">
        <f>ROUND((AB12^2+AC12^2)*[1]АРЭС!$F$11/[1]АРЭС!$C$11^2,4)</f>
        <v>8.9999999999999998E-4</v>
      </c>
      <c r="S63" s="252" t="s">
        <v>59</v>
      </c>
      <c r="T63" s="253">
        <f>ROUND((AB12^2+AC12^2)*[1]АРЭС!$I$11/([1]АРЭС!$C$11*100),4)</f>
        <v>2.69E-2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I62+V8+V7+H6</f>
        <v>2.0471999999999997</v>
      </c>
      <c r="J66" s="266" t="s">
        <v>59</v>
      </c>
      <c r="K66" s="267">
        <f>K62+W8+W7+H7</f>
        <v>1.0441</v>
      </c>
      <c r="L66" s="265">
        <f>L62+X8+X7+H6</f>
        <v>2.1972999999999998</v>
      </c>
      <c r="M66" s="266" t="s">
        <v>59</v>
      </c>
      <c r="N66" s="268">
        <f>N62+Y8+Y7+H7</f>
        <v>0.95550000000000002</v>
      </c>
      <c r="O66" s="269">
        <f>O62+Z8+Z7+H6</f>
        <v>2.2193999999999998</v>
      </c>
      <c r="P66" s="266" t="s">
        <v>59</v>
      </c>
      <c r="Q66" s="267">
        <f>Q62+AA8+AA7+H7</f>
        <v>1.0745</v>
      </c>
      <c r="R66" s="265">
        <f>R62+AB8+AB7+H6</f>
        <v>1.8909999999999998</v>
      </c>
      <c r="S66" s="266" t="s">
        <v>59</v>
      </c>
      <c r="T66" s="268">
        <f>T62+AC8+AC7+H7</f>
        <v>0.93769999999999998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I63+V12+V11+H10</f>
        <v>1.9647999999999999</v>
      </c>
      <c r="J67" s="254" t="s">
        <v>59</v>
      </c>
      <c r="K67" s="276">
        <f>K63+W12+W11+H11</f>
        <v>0.63959999999999995</v>
      </c>
      <c r="L67" s="277">
        <f>L63+X12+X11+H10</f>
        <v>2.0789999999999997</v>
      </c>
      <c r="M67" s="254" t="s">
        <v>59</v>
      </c>
      <c r="N67" s="278">
        <f>N63+Y12+Y11+H11</f>
        <v>0.67190000000000005</v>
      </c>
      <c r="O67" s="276">
        <f>O63+Z12+Z11+H10</f>
        <v>2.1219999999999999</v>
      </c>
      <c r="P67" s="254" t="s">
        <v>59</v>
      </c>
      <c r="Q67" s="276">
        <f>Q63+AA12+AA11+H11</f>
        <v>0.71839999999999993</v>
      </c>
      <c r="R67" s="277">
        <f>R63+AB12+AB11+H10</f>
        <v>1.9458999999999997</v>
      </c>
      <c r="S67" s="254" t="s">
        <v>59</v>
      </c>
      <c r="T67" s="278">
        <f>T63+AC12+AC11+H11</f>
        <v>0.7409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4.0119999999999996</v>
      </c>
      <c r="J70" s="291" t="s">
        <v>59</v>
      </c>
      <c r="K70" s="292">
        <f>K66+K67</f>
        <v>1.6837</v>
      </c>
      <c r="L70" s="290">
        <f>L66+L67</f>
        <v>4.2762999999999991</v>
      </c>
      <c r="M70" s="291" t="s">
        <v>59</v>
      </c>
      <c r="N70" s="292">
        <f>N66+N67</f>
        <v>1.6274000000000002</v>
      </c>
      <c r="O70" s="290">
        <f>O66+O67</f>
        <v>4.3414000000000001</v>
      </c>
      <c r="P70" s="291" t="s">
        <v>59</v>
      </c>
      <c r="Q70" s="292">
        <f>Q66+Q67</f>
        <v>1.7928999999999999</v>
      </c>
      <c r="R70" s="290">
        <f>R66+R67</f>
        <v>3.8368999999999995</v>
      </c>
      <c r="S70" s="291" t="s">
        <v>59</v>
      </c>
      <c r="T70" s="292">
        <f>T66+T67</f>
        <v>1.6785999999999999</v>
      </c>
    </row>
    <row r="71" spans="1:20" ht="14.25" customHeight="1" thickBot="1">
      <c r="A71" s="11"/>
      <c r="B71" s="121" t="s">
        <v>65</v>
      </c>
      <c r="C71" s="379"/>
      <c r="D71" s="380"/>
      <c r="E71" s="293" t="s">
        <v>66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 s="381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J34" sqref="J34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15" width="5.42578125" customWidth="1"/>
    <col min="16" max="16" width="6.28515625" customWidth="1"/>
    <col min="17" max="17" width="7" customWidth="1"/>
    <col min="18" max="20" width="6.28515625" customWidth="1"/>
    <col min="21" max="29" width="0" hidden="1" customWidth="1"/>
  </cols>
  <sheetData>
    <row r="1" spans="1:31" ht="14.2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4</v>
      </c>
      <c r="J3" s="9"/>
      <c r="K3" s="10"/>
      <c r="L3" s="8" t="s">
        <v>5</v>
      </c>
      <c r="M3" s="9"/>
      <c r="N3" s="10"/>
      <c r="O3" s="8" t="s">
        <v>6</v>
      </c>
      <c r="P3" s="9"/>
      <c r="Q3" s="10"/>
      <c r="R3" s="8" t="s">
        <v>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09">
        <v>7</v>
      </c>
      <c r="F6" s="310"/>
      <c r="G6" s="85" t="s">
        <v>21</v>
      </c>
      <c r="H6" s="33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12">
        <f>IF(I7&gt;0,ROUND(I7*$I$56*$I$58*SQRT(3)/1000,2),J7)</f>
        <v>0</v>
      </c>
      <c r="W7" s="313">
        <f>IF(K7&gt;0,K7,ROUND(V7*$M$53,2))</f>
        <v>0</v>
      </c>
      <c r="X7" s="312">
        <f>IF(L7&gt;0,ROUND(L7*$L$56*$L$58*SQRT(3)/1000,2),M7)</f>
        <v>0</v>
      </c>
      <c r="Y7" s="313">
        <f>IF(N7&gt;0,N7,ROUND(X7*$M$53,2))</f>
        <v>0</v>
      </c>
      <c r="Z7" s="312">
        <f>IF(O7&gt;0,ROUND(O7*$O$56*$O$58*SQRT(3)/1000,2),P7)</f>
        <v>0</v>
      </c>
      <c r="AA7" s="313">
        <f>IF(Q7&gt;0,Q7,ROUND(Z7*$M$53,2))</f>
        <v>0</v>
      </c>
      <c r="AB7" s="312">
        <f>IF(R7&gt;0,ROUND(R7*$R$56*$R$58*SQRT(3)/1000,2),S7)</f>
        <v>0</v>
      </c>
      <c r="AC7" s="31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3.0857999999999999</v>
      </c>
      <c r="K8" s="314">
        <v>2.3351999999999999</v>
      </c>
      <c r="L8" s="315"/>
      <c r="M8" s="61">
        <v>3.0840000000000001</v>
      </c>
      <c r="N8" s="314">
        <v>2.3586</v>
      </c>
      <c r="O8" s="316"/>
      <c r="P8" s="61">
        <v>3.0684</v>
      </c>
      <c r="Q8" s="314">
        <v>2.3370000000000002</v>
      </c>
      <c r="R8" s="316"/>
      <c r="S8" s="317">
        <v>3.0790000000000002</v>
      </c>
      <c r="T8" s="64">
        <v>2.3690000000000002</v>
      </c>
      <c r="U8" t="s">
        <v>118</v>
      </c>
      <c r="V8" s="395">
        <f>IF(I8&gt;0,ROUND(I8*$I$57*$K$58*SQRT(3)/1000,3),J8)</f>
        <v>3.0857999999999999</v>
      </c>
      <c r="W8" s="396">
        <f>IF(K8&gt;0,K8,ROUND(V8*$F$53,3))</f>
        <v>2.3351999999999999</v>
      </c>
      <c r="X8" s="395">
        <f>IF(L8&gt;0,ROUND(L8*$L$57*$N$58*SQRT(3)/1000,3),M8)</f>
        <v>3.0840000000000001</v>
      </c>
      <c r="Y8" s="396">
        <f>IF(N8&gt;0,N8,ROUND(X8*$F$53,3))</f>
        <v>2.3586</v>
      </c>
      <c r="Z8" s="395">
        <f>IF(O8&gt;0,ROUND(O8*$O$57*$Q$58*SQRT(3)/1000,3),P8)</f>
        <v>3.0684</v>
      </c>
      <c r="AA8" s="396">
        <f>IF(Q8&gt;0,Q8,ROUND(Z8*$F$53,3))</f>
        <v>2.3370000000000002</v>
      </c>
      <c r="AB8" s="395">
        <f>IF(R8&gt;0,ROUND(R8*$R$57*$T$58*SQRT(3)/1000,3),S8)</f>
        <v>3.0790000000000002</v>
      </c>
      <c r="AC8" s="68">
        <f>IF(T8&gt;0,T8,ROUND(AB8*$F$53,3))</f>
        <v>2.3690000000000002</v>
      </c>
    </row>
    <row r="9" spans="1:31" ht="14.25" customHeight="1" thickBot="1">
      <c r="A9" s="11"/>
      <c r="B9" s="11"/>
      <c r="C9" s="69"/>
      <c r="D9" s="70" t="s">
        <v>26</v>
      </c>
      <c r="E9" s="318"/>
      <c r="F9" s="319"/>
      <c r="G9" s="319"/>
      <c r="H9" s="320"/>
      <c r="I9" s="79"/>
      <c r="J9" s="321"/>
      <c r="K9" s="322"/>
      <c r="L9" s="323"/>
      <c r="M9" s="321"/>
      <c r="N9" s="324"/>
      <c r="O9" s="325"/>
      <c r="P9" s="321"/>
      <c r="Q9" s="322"/>
      <c r="R9" s="325"/>
      <c r="S9" s="324"/>
      <c r="T9" s="75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90</v>
      </c>
      <c r="D10" s="82">
        <v>110</v>
      </c>
      <c r="E10" s="309">
        <v>7</v>
      </c>
      <c r="F10" s="310"/>
      <c r="G10" s="85" t="s">
        <v>21</v>
      </c>
      <c r="H10" s="33">
        <f>[1]АРЭС!$E$9</f>
        <v>2.5000000000000001E-2</v>
      </c>
      <c r="I10" s="34"/>
      <c r="J10" s="328"/>
      <c r="K10" s="222"/>
      <c r="L10" s="221"/>
      <c r="M10" s="328"/>
      <c r="N10" s="329"/>
      <c r="O10" s="220"/>
      <c r="P10" s="328"/>
      <c r="Q10" s="222"/>
      <c r="R10" s="220"/>
      <c r="S10" s="329"/>
      <c r="T10" s="3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330"/>
      <c r="K11" s="331"/>
      <c r="L11" s="332"/>
      <c r="M11" s="330"/>
      <c r="N11" s="333"/>
      <c r="O11" s="334"/>
      <c r="P11" s="330"/>
      <c r="Q11" s="331"/>
      <c r="R11" s="334"/>
      <c r="S11" s="333"/>
      <c r="T11" s="51"/>
      <c r="U11" s="39" t="s">
        <v>88</v>
      </c>
      <c r="V11" s="312">
        <f>IF(I11&gt;0,ROUND(I11*$K$56*$I$59*SQRT(3)/1000,2),J11)</f>
        <v>0</v>
      </c>
      <c r="W11" s="313">
        <f>IF(K11&gt;0,K11,ROUND(V11*$M$54,2))</f>
        <v>0</v>
      </c>
      <c r="X11" s="312">
        <f>IF(L11&gt;0,ROUND(L11*$N$56*$L$59*SQRT(3)/1000,2),M11)</f>
        <v>0</v>
      </c>
      <c r="Y11" s="313">
        <f>IF(N11&gt;0,N11,ROUND(X11*$M$54,2))</f>
        <v>0</v>
      </c>
      <c r="Z11" s="312">
        <f>IF(O11&gt;0,ROUND(O11*$Q$56*$O$59*SQRT(3)/1000,2),P11)</f>
        <v>0</v>
      </c>
      <c r="AA11" s="313">
        <f>IF(Q11&gt;0,Q11,ROUND(Z11*$M$54,2))</f>
        <v>0</v>
      </c>
      <c r="AB11" s="312">
        <f>IF(R11&gt;0,ROUND(R11*$T$56*$R$59*SQRT(3)/1000,2),S11)</f>
        <v>0</v>
      </c>
      <c r="AC11" s="31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65"/>
      <c r="J12" s="61">
        <v>2.375</v>
      </c>
      <c r="K12" s="314">
        <v>1.2090000000000001</v>
      </c>
      <c r="L12" s="315"/>
      <c r="M12" s="61">
        <v>2.4527999999999999</v>
      </c>
      <c r="N12" s="314">
        <v>1.288</v>
      </c>
      <c r="O12" s="316"/>
      <c r="P12" s="61">
        <v>2.4426000000000001</v>
      </c>
      <c r="Q12" s="314">
        <v>1.2829999999999999</v>
      </c>
      <c r="R12" s="316"/>
      <c r="S12" s="317">
        <v>2.4234</v>
      </c>
      <c r="T12" s="61">
        <v>1.2672000000000001</v>
      </c>
      <c r="U12" t="s">
        <v>118</v>
      </c>
      <c r="V12" s="395">
        <f>IF(I12&gt;0,ROUND(I12*$K$57*$K$59*SQRT(3)/1000,3),J12)</f>
        <v>2.375</v>
      </c>
      <c r="W12" s="396">
        <f>IF(K12&gt;0,K12,ROUND(V12*$F$54,3))</f>
        <v>1.2090000000000001</v>
      </c>
      <c r="X12" s="395">
        <f>IF(L12&gt;0,ROUND(L12*$N$57*$N$59*SQRT(3)/1000,3),M12)</f>
        <v>2.4527999999999999</v>
      </c>
      <c r="Y12" s="396">
        <f>IF(N12&gt;0,N12,ROUND(X12*$F$54,3))</f>
        <v>1.288</v>
      </c>
      <c r="Z12" s="395">
        <f>IF(O12&gt;0,ROUND(O12*$Q$57*$Q$59*SQRT(3)/1000,3),P12)</f>
        <v>2.4426000000000001</v>
      </c>
      <c r="AA12" s="396">
        <f>IF(Q12&gt;0,Q12,ROUND(Z12*$F$54,3))</f>
        <v>1.2829999999999999</v>
      </c>
      <c r="AB12" s="395">
        <f>IF(R12&gt;0,ROUND(R12*$T$57*$T$59*SQRT(3)/1000,3),S12)</f>
        <v>2.4234</v>
      </c>
      <c r="AC12" s="396">
        <f>IF(T12&gt;0,T12,ROUND(AB12*$F$54,3))</f>
        <v>1.2672000000000001</v>
      </c>
    </row>
    <row r="13" spans="1:31" ht="14.25" customHeight="1" thickBot="1">
      <c r="A13" s="11"/>
      <c r="B13" s="11"/>
      <c r="C13" s="69"/>
      <c r="D13" s="70" t="s">
        <v>26</v>
      </c>
      <c r="E13" s="318"/>
      <c r="F13" s="319"/>
      <c r="G13" s="319"/>
      <c r="H13" s="320"/>
      <c r="I13" s="79"/>
      <c r="J13" s="321"/>
      <c r="K13" s="322"/>
      <c r="L13" s="323"/>
      <c r="M13" s="321"/>
      <c r="N13" s="324"/>
      <c r="O13" s="325"/>
      <c r="P13" s="321"/>
      <c r="Q13" s="322"/>
      <c r="R13" s="325"/>
      <c r="S13" s="324"/>
      <c r="T13" s="75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97" t="s">
        <v>21</v>
      </c>
      <c r="H14" s="97"/>
      <c r="I14" s="100"/>
      <c r="J14" s="335"/>
      <c r="K14" s="336"/>
      <c r="L14" s="337"/>
      <c r="M14" s="335"/>
      <c r="N14" s="338"/>
      <c r="O14" s="339"/>
      <c r="P14" s="335"/>
      <c r="Q14" s="336"/>
      <c r="R14" s="339"/>
      <c r="S14" s="338"/>
      <c r="T14" s="96"/>
    </row>
    <row r="15" spans="1:31" ht="14.25" customHeight="1">
      <c r="A15" s="11"/>
      <c r="B15" s="11"/>
      <c r="C15" s="41"/>
      <c r="D15" s="42"/>
      <c r="E15" s="102"/>
      <c r="F15" s="103"/>
      <c r="G15" s="398" t="s">
        <v>25</v>
      </c>
      <c r="H15" s="108"/>
      <c r="I15" s="111"/>
      <c r="J15" s="340"/>
      <c r="K15" s="341"/>
      <c r="L15" s="342"/>
      <c r="M15" s="340"/>
      <c r="N15" s="343"/>
      <c r="O15" s="344"/>
      <c r="P15" s="340"/>
      <c r="Q15" s="341"/>
      <c r="R15" s="344"/>
      <c r="S15" s="343"/>
      <c r="T15" s="107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45"/>
      <c r="K16" s="346"/>
      <c r="L16" s="347"/>
      <c r="M16" s="345"/>
      <c r="N16" s="351"/>
      <c r="O16" s="350"/>
      <c r="P16" s="345"/>
      <c r="Q16" s="346"/>
      <c r="R16" s="350"/>
      <c r="S16" s="351"/>
      <c r="T16" s="116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52"/>
      <c r="K17" s="353"/>
      <c r="L17" s="354"/>
      <c r="M17" s="352"/>
      <c r="N17" s="355"/>
      <c r="O17" s="356"/>
      <c r="P17" s="352"/>
      <c r="Q17" s="353"/>
      <c r="R17" s="356"/>
      <c r="S17" s="355"/>
      <c r="T17" s="125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97" t="s">
        <v>21</v>
      </c>
      <c r="H18" s="97"/>
      <c r="I18" s="100"/>
      <c r="J18" s="335"/>
      <c r="K18" s="336"/>
      <c r="L18" s="337"/>
      <c r="M18" s="335"/>
      <c r="N18" s="338"/>
      <c r="O18" s="339"/>
      <c r="P18" s="335"/>
      <c r="Q18" s="336"/>
      <c r="R18" s="339"/>
      <c r="S18" s="338"/>
      <c r="T18" s="96"/>
    </row>
    <row r="19" spans="1:20" ht="14.25" customHeight="1">
      <c r="A19" s="11"/>
      <c r="B19" s="11"/>
      <c r="C19" s="41"/>
      <c r="D19" s="42"/>
      <c r="E19" s="102"/>
      <c r="F19" s="103"/>
      <c r="G19" s="398" t="s">
        <v>25</v>
      </c>
      <c r="H19" s="108"/>
      <c r="I19" s="111"/>
      <c r="J19" s="340"/>
      <c r="K19" s="341"/>
      <c r="L19" s="342"/>
      <c r="M19" s="340"/>
      <c r="N19" s="343"/>
      <c r="O19" s="344"/>
      <c r="P19" s="340"/>
      <c r="Q19" s="341"/>
      <c r="R19" s="344"/>
      <c r="S19" s="343"/>
      <c r="T19" s="107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45"/>
      <c r="K20" s="346"/>
      <c r="L20" s="347"/>
      <c r="M20" s="345"/>
      <c r="N20" s="351"/>
      <c r="O20" s="350"/>
      <c r="P20" s="345"/>
      <c r="Q20" s="346"/>
      <c r="R20" s="350"/>
      <c r="S20" s="351"/>
      <c r="T20" s="116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52"/>
      <c r="K21" s="353"/>
      <c r="L21" s="354"/>
      <c r="M21" s="352"/>
      <c r="N21" s="355"/>
      <c r="O21" s="356"/>
      <c r="P21" s="352"/>
      <c r="Q21" s="353"/>
      <c r="R21" s="356"/>
      <c r="S21" s="355"/>
      <c r="T21" s="125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335"/>
      <c r="K22" s="336"/>
      <c r="L22" s="337"/>
      <c r="M22" s="335"/>
      <c r="N22" s="338"/>
      <c r="O22" s="339"/>
      <c r="P22" s="335"/>
      <c r="Q22" s="336"/>
      <c r="R22" s="339"/>
      <c r="S22" s="338"/>
      <c r="T22" s="96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357"/>
      <c r="K23" s="358"/>
      <c r="L23" s="359"/>
      <c r="M23" s="357"/>
      <c r="N23" s="360"/>
      <c r="O23" s="361"/>
      <c r="P23" s="357"/>
      <c r="Q23" s="358"/>
      <c r="R23" s="361"/>
      <c r="S23" s="360"/>
      <c r="T23" s="139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5.4607999999999999</v>
      </c>
      <c r="K24" s="149">
        <f>K8+K12</f>
        <v>3.5442</v>
      </c>
      <c r="L24" s="362"/>
      <c r="M24" s="149">
        <f>M8+M12</f>
        <v>5.5367999999999995</v>
      </c>
      <c r="N24" s="149">
        <f>N8+N12</f>
        <v>3.6466000000000003</v>
      </c>
      <c r="O24" s="363"/>
      <c r="P24" s="149">
        <f>P8+P12</f>
        <v>5.5110000000000001</v>
      </c>
      <c r="Q24" s="149">
        <f>Q8+Q12</f>
        <v>3.62</v>
      </c>
      <c r="R24" s="363"/>
      <c r="S24" s="364">
        <f>S8+S12</f>
        <v>5.5023999999999997</v>
      </c>
      <c r="T24" s="149">
        <f>T8+T12</f>
        <v>3.6362000000000005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119</v>
      </c>
      <c r="D27" s="157"/>
      <c r="E27" s="158">
        <v>48.7</v>
      </c>
      <c r="F27" s="159">
        <v>65</v>
      </c>
      <c r="G27" s="159"/>
      <c r="H27" s="160"/>
      <c r="I27" s="161"/>
      <c r="J27" s="162">
        <v>0.01</v>
      </c>
      <c r="K27" s="163">
        <v>1.9E-2</v>
      </c>
      <c r="L27" s="164"/>
      <c r="M27" s="162">
        <v>0.01</v>
      </c>
      <c r="N27" s="165">
        <v>0.02</v>
      </c>
      <c r="O27" s="161"/>
      <c r="P27" s="162">
        <v>0.01</v>
      </c>
      <c r="Q27" s="163">
        <v>0.02</v>
      </c>
      <c r="R27" s="161"/>
      <c r="S27" s="165">
        <v>2.5000000000000001E-2</v>
      </c>
      <c r="T27" s="163">
        <v>3.7999999999999999E-2</v>
      </c>
    </row>
    <row r="28" spans="1:20" ht="14.25" customHeight="1">
      <c r="A28" s="11"/>
      <c r="B28" s="11"/>
      <c r="C28" s="166" t="s">
        <v>120</v>
      </c>
      <c r="D28" s="167"/>
      <c r="E28" s="168"/>
      <c r="F28" s="169"/>
      <c r="G28" s="169"/>
      <c r="H28" s="170"/>
      <c r="I28" s="47"/>
      <c r="J28" s="330">
        <v>0.71</v>
      </c>
      <c r="K28" s="330"/>
      <c r="L28" s="330"/>
      <c r="M28" s="330">
        <v>0.71</v>
      </c>
      <c r="N28" s="330"/>
      <c r="O28" s="330"/>
      <c r="P28" s="330">
        <v>0.67100000000000004</v>
      </c>
      <c r="Q28" s="330"/>
      <c r="R28" s="330"/>
      <c r="S28" s="330">
        <v>0.69499999999999995</v>
      </c>
      <c r="T28" s="330"/>
    </row>
    <row r="29" spans="1:20" ht="14.25" customHeight="1">
      <c r="A29" s="11"/>
      <c r="B29" s="11"/>
      <c r="C29" s="166" t="s">
        <v>121</v>
      </c>
      <c r="D29" s="167"/>
      <c r="E29" s="168">
        <v>48.7</v>
      </c>
      <c r="F29" s="169">
        <v>65</v>
      </c>
      <c r="G29" s="169"/>
      <c r="H29" s="170"/>
      <c r="I29" s="47"/>
      <c r="J29" s="51">
        <v>0.13400000000000001</v>
      </c>
      <c r="K29" s="53">
        <v>0.13700000000000001</v>
      </c>
      <c r="L29" s="50"/>
      <c r="M29" s="51">
        <v>0.152</v>
      </c>
      <c r="N29" s="52">
        <v>0.17199999999999999</v>
      </c>
      <c r="O29" s="47"/>
      <c r="P29" s="51">
        <v>0.13800000000000001</v>
      </c>
      <c r="Q29" s="53">
        <v>0.14399999999999999</v>
      </c>
      <c r="R29" s="47"/>
      <c r="S29" s="52">
        <v>0.151</v>
      </c>
      <c r="T29" s="53">
        <v>0.16800000000000001</v>
      </c>
    </row>
    <row r="30" spans="1:20" ht="14.25" customHeight="1">
      <c r="A30" s="11"/>
      <c r="B30" s="11"/>
      <c r="C30" s="166" t="s">
        <v>122</v>
      </c>
      <c r="D30" s="167"/>
      <c r="E30" s="168"/>
      <c r="F30" s="169"/>
      <c r="G30" s="169"/>
      <c r="H30" s="170"/>
      <c r="I30" s="47"/>
      <c r="J30" s="51">
        <v>5.8000000000000003E-2</v>
      </c>
      <c r="K30" s="53">
        <v>3.4000000000000002E-2</v>
      </c>
      <c r="L30" s="50"/>
      <c r="M30" s="51">
        <v>5.6000000000000001E-2</v>
      </c>
      <c r="N30" s="52">
        <v>0.34</v>
      </c>
      <c r="O30" s="47"/>
      <c r="P30" s="51">
        <v>5.5E-2</v>
      </c>
      <c r="Q30" s="53">
        <v>3.4000000000000002E-2</v>
      </c>
      <c r="R30" s="47"/>
      <c r="S30" s="52">
        <v>5.6000000000000001E-2</v>
      </c>
      <c r="T30" s="51">
        <v>3.4000000000000002E-2</v>
      </c>
    </row>
    <row r="31" spans="1:20" ht="14.25" customHeight="1">
      <c r="A31" s="11"/>
      <c r="B31" s="11"/>
      <c r="C31" s="166" t="s">
        <v>123</v>
      </c>
      <c r="D31" s="167"/>
      <c r="E31" s="168"/>
      <c r="F31" s="169"/>
      <c r="G31" s="169"/>
      <c r="H31" s="170"/>
      <c r="I31" s="47"/>
      <c r="J31" s="51">
        <v>0.06</v>
      </c>
      <c r="K31" s="53">
        <v>3.5999999999999997E-2</v>
      </c>
      <c r="L31" s="50"/>
      <c r="M31" s="51">
        <v>6.0999999999999999E-2</v>
      </c>
      <c r="N31" s="52">
        <v>3.5000000000000003E-2</v>
      </c>
      <c r="O31" s="47"/>
      <c r="P31" s="51">
        <v>5.8999999999999997E-2</v>
      </c>
      <c r="Q31" s="53">
        <v>3.5000000000000003E-2</v>
      </c>
      <c r="R31" s="47"/>
      <c r="S31" s="52">
        <v>5.8999999999999997E-2</v>
      </c>
      <c r="T31" s="53">
        <v>3.5000000000000003E-2</v>
      </c>
    </row>
    <row r="32" spans="1:20" ht="14.25" customHeight="1">
      <c r="A32" s="11"/>
      <c r="B32" s="11"/>
      <c r="C32" s="166" t="s">
        <v>124</v>
      </c>
      <c r="D32" s="167"/>
      <c r="E32" s="168"/>
      <c r="F32" s="169"/>
      <c r="G32" s="169"/>
      <c r="H32" s="170"/>
      <c r="I32" s="47"/>
      <c r="J32" s="51">
        <v>1.0999999999999999E-2</v>
      </c>
      <c r="K32" s="53">
        <v>3.0000000000000001E-3</v>
      </c>
      <c r="L32" s="50"/>
      <c r="M32" s="51">
        <v>1.0999999999999999E-2</v>
      </c>
      <c r="N32" s="52">
        <v>3.0000000000000001E-3</v>
      </c>
      <c r="O32" s="47"/>
      <c r="P32" s="51">
        <v>1.2E-2</v>
      </c>
      <c r="Q32" s="53">
        <v>2E-3</v>
      </c>
      <c r="R32" s="47"/>
      <c r="S32" s="52">
        <v>1.0999999999999999E-2</v>
      </c>
      <c r="T32" s="53">
        <v>2E-3</v>
      </c>
    </row>
    <row r="33" spans="1:21" ht="14.25" customHeight="1">
      <c r="A33" s="11"/>
      <c r="B33" s="11"/>
      <c r="C33" s="166" t="s">
        <v>125</v>
      </c>
      <c r="D33" s="167"/>
      <c r="E33" s="168"/>
      <c r="F33" s="169"/>
      <c r="G33" s="169"/>
      <c r="H33" s="170"/>
      <c r="I33" s="47"/>
      <c r="J33" s="51">
        <v>0.254</v>
      </c>
      <c r="K33" s="53">
        <v>0.183</v>
      </c>
      <c r="L33" s="50"/>
      <c r="M33" s="51">
        <v>0.253</v>
      </c>
      <c r="N33" s="52">
        <v>0.183</v>
      </c>
      <c r="O33" s="47"/>
      <c r="P33" s="51">
        <v>0.254</v>
      </c>
      <c r="Q33" s="53">
        <v>0.183</v>
      </c>
      <c r="R33" s="47"/>
      <c r="S33" s="52">
        <v>0.255</v>
      </c>
      <c r="T33" s="53">
        <v>0.183</v>
      </c>
    </row>
    <row r="34" spans="1:21" ht="14.25" customHeight="1">
      <c r="A34" s="11"/>
      <c r="B34" s="11"/>
      <c r="C34" s="166" t="s">
        <v>126</v>
      </c>
      <c r="D34" s="167"/>
      <c r="E34" s="168">
        <v>48.7</v>
      </c>
      <c r="F34" s="169">
        <v>65</v>
      </c>
      <c r="G34" s="169"/>
      <c r="H34" s="170"/>
      <c r="I34" s="47"/>
      <c r="J34" s="51">
        <v>2.0169999999999999</v>
      </c>
      <c r="K34" s="53">
        <v>2.0680000000000001</v>
      </c>
      <c r="L34" s="50"/>
      <c r="M34" s="51">
        <v>2.0150000000000001</v>
      </c>
      <c r="N34" s="52">
        <v>2.0569999999999999</v>
      </c>
      <c r="O34" s="47"/>
      <c r="P34" s="51">
        <v>2.0310000000000001</v>
      </c>
      <c r="Q34" s="53">
        <v>2.0640000000000001</v>
      </c>
      <c r="R34" s="47"/>
      <c r="S34" s="52">
        <v>2.0259999999999998</v>
      </c>
      <c r="T34" s="53">
        <v>2.0569999999999999</v>
      </c>
    </row>
    <row r="35" spans="1:21" ht="14.25" customHeight="1">
      <c r="A35" s="11"/>
      <c r="B35" s="11"/>
      <c r="C35" s="166" t="s">
        <v>127</v>
      </c>
      <c r="D35" s="167"/>
      <c r="E35" s="168">
        <v>48.7</v>
      </c>
      <c r="F35" s="169">
        <v>65</v>
      </c>
      <c r="G35" s="169"/>
      <c r="H35" s="170"/>
      <c r="I35" s="47"/>
      <c r="J35" s="330">
        <v>0.29637000000000002</v>
      </c>
      <c r="K35" s="53">
        <v>0.17299999999999999</v>
      </c>
      <c r="L35" s="50"/>
      <c r="M35" s="330">
        <v>0.29646</v>
      </c>
      <c r="N35" s="52">
        <v>0.17299999999999999</v>
      </c>
      <c r="O35" s="47"/>
      <c r="P35" s="51">
        <v>0.29699999999999999</v>
      </c>
      <c r="Q35" s="53">
        <v>0.17299999999999999</v>
      </c>
      <c r="R35" s="47"/>
      <c r="S35" s="52">
        <v>0.29699999999999999</v>
      </c>
      <c r="T35" s="53">
        <v>0.17299999999999999</v>
      </c>
    </row>
    <row r="36" spans="1:21" ht="14.25" customHeight="1">
      <c r="A36" s="11"/>
      <c r="B36" s="11"/>
      <c r="C36" s="166" t="s">
        <v>128</v>
      </c>
      <c r="D36" s="167"/>
      <c r="E36" s="168"/>
      <c r="F36" s="169"/>
      <c r="G36" s="169"/>
      <c r="H36" s="170"/>
      <c r="I36" s="47"/>
      <c r="J36" s="51">
        <v>0.51700000000000002</v>
      </c>
      <c r="K36" s="53">
        <v>0.45</v>
      </c>
      <c r="L36" s="50"/>
      <c r="M36" s="51">
        <v>0.51700000000000002</v>
      </c>
      <c r="N36" s="52">
        <v>0.44900000000000001</v>
      </c>
      <c r="O36" s="47"/>
      <c r="P36" s="51">
        <v>0.51700000000000002</v>
      </c>
      <c r="Q36" s="53">
        <v>0.44900000000000001</v>
      </c>
      <c r="R36" s="47"/>
      <c r="S36" s="52">
        <v>0.51800000000000002</v>
      </c>
      <c r="T36" s="53">
        <v>0.44900000000000001</v>
      </c>
    </row>
    <row r="37" spans="1:21" ht="14.25" customHeight="1">
      <c r="A37" s="11"/>
      <c r="B37" s="11"/>
      <c r="C37" s="166" t="s">
        <v>129</v>
      </c>
      <c r="D37" s="167"/>
      <c r="E37" s="168"/>
      <c r="F37" s="169"/>
      <c r="G37" s="169"/>
      <c r="H37" s="170"/>
      <c r="I37" s="47"/>
      <c r="J37" s="330">
        <v>2.5000000000000001E-3</v>
      </c>
      <c r="K37" s="330"/>
      <c r="L37" s="330"/>
      <c r="M37" s="330">
        <v>2.5000000000000001E-3</v>
      </c>
      <c r="N37" s="330"/>
      <c r="O37" s="330"/>
      <c r="P37" s="330">
        <v>2.5000000000000001E-3</v>
      </c>
      <c r="Q37" s="330"/>
      <c r="R37" s="330"/>
      <c r="S37" s="330">
        <v>2.5000000000000001E-3</v>
      </c>
      <c r="T37" s="330"/>
    </row>
    <row r="38" spans="1:21" ht="14.25" customHeight="1">
      <c r="A38" s="11"/>
      <c r="B38" s="11"/>
      <c r="C38" s="166" t="s">
        <v>130</v>
      </c>
      <c r="D38" s="167"/>
      <c r="E38" s="168">
        <v>48.7</v>
      </c>
      <c r="F38" s="169">
        <v>65</v>
      </c>
      <c r="G38" s="169"/>
      <c r="H38" s="170"/>
      <c r="I38" s="47"/>
      <c r="J38" s="51">
        <v>0.184</v>
      </c>
      <c r="K38" s="53">
        <v>0.14299999999999999</v>
      </c>
      <c r="L38" s="50"/>
      <c r="M38" s="51">
        <v>0.24199999999999999</v>
      </c>
      <c r="N38" s="52">
        <v>0.19800000000000001</v>
      </c>
      <c r="O38" s="47"/>
      <c r="P38" s="51">
        <v>0.24</v>
      </c>
      <c r="Q38" s="53">
        <v>0.19700000000000001</v>
      </c>
      <c r="R38" s="47"/>
      <c r="S38" s="52">
        <v>0.217</v>
      </c>
      <c r="T38" s="53">
        <v>0.17899999999999999</v>
      </c>
    </row>
    <row r="39" spans="1:21" ht="14.25" customHeight="1">
      <c r="A39" s="11"/>
      <c r="B39" s="11"/>
      <c r="C39" s="166" t="s">
        <v>131</v>
      </c>
      <c r="D39" s="167"/>
      <c r="E39" s="168">
        <v>48.7</v>
      </c>
      <c r="F39" s="169">
        <v>65</v>
      </c>
      <c r="G39" s="169"/>
      <c r="H39" s="170"/>
      <c r="I39" s="47"/>
      <c r="J39" s="51">
        <v>1.196</v>
      </c>
      <c r="K39" s="53">
        <v>0.82299999999999995</v>
      </c>
      <c r="L39" s="50"/>
      <c r="M39" s="51">
        <v>1.216</v>
      </c>
      <c r="N39" s="52">
        <v>0.84699999999999998</v>
      </c>
      <c r="O39" s="47"/>
      <c r="P39" s="51">
        <v>1.21</v>
      </c>
      <c r="Q39" s="53">
        <v>0.84399999999999997</v>
      </c>
      <c r="R39" s="47"/>
      <c r="S39" s="52">
        <v>1.214</v>
      </c>
      <c r="T39" s="53">
        <v>0.84599999999999997</v>
      </c>
    </row>
    <row r="40" spans="1:21" ht="14.25" customHeight="1">
      <c r="A40" s="11"/>
      <c r="B40" s="11"/>
      <c r="C40" s="166" t="s">
        <v>132</v>
      </c>
      <c r="D40" s="167"/>
      <c r="E40" s="168"/>
      <c r="F40" s="169"/>
      <c r="G40" s="169"/>
      <c r="H40" s="170"/>
      <c r="I40" s="47"/>
      <c r="J40" s="51">
        <v>0.13800000000000001</v>
      </c>
      <c r="K40" s="53">
        <v>0.114</v>
      </c>
      <c r="L40" s="50"/>
      <c r="M40" s="51">
        <v>0.13700000000000001</v>
      </c>
      <c r="N40" s="52">
        <v>0.114</v>
      </c>
      <c r="O40" s="47"/>
      <c r="P40" s="51">
        <v>0.13600000000000001</v>
      </c>
      <c r="Q40" s="53">
        <v>0.114</v>
      </c>
      <c r="R40" s="47"/>
      <c r="S40" s="52">
        <v>0.13600000000000001</v>
      </c>
      <c r="T40" s="53">
        <v>0.114</v>
      </c>
    </row>
    <row r="41" spans="1:21" ht="14.25" customHeight="1">
      <c r="A41" s="11"/>
      <c r="B41" s="11"/>
      <c r="C41" s="173"/>
      <c r="D41" s="174"/>
      <c r="E41" s="109"/>
      <c r="F41" s="107"/>
      <c r="G41" s="107"/>
      <c r="H41" s="110"/>
      <c r="I41" s="111"/>
      <c r="J41" s="107"/>
      <c r="K41" s="108"/>
      <c r="L41" s="109"/>
      <c r="M41" s="107"/>
      <c r="N41" s="110"/>
      <c r="O41" s="111"/>
      <c r="P41" s="107"/>
      <c r="Q41" s="108"/>
      <c r="R41" s="111"/>
      <c r="S41" s="110"/>
      <c r="T41" s="108"/>
      <c r="U41" s="2"/>
    </row>
    <row r="42" spans="1:21" ht="14.25" customHeight="1">
      <c r="A42" s="11"/>
      <c r="B42" s="11"/>
      <c r="C42" s="173"/>
      <c r="D42" s="174"/>
      <c r="E42" s="109"/>
      <c r="F42" s="107"/>
      <c r="G42" s="107"/>
      <c r="H42" s="110"/>
      <c r="I42" s="111"/>
      <c r="J42" s="107"/>
      <c r="K42" s="108"/>
      <c r="L42" s="109"/>
      <c r="M42" s="107"/>
      <c r="N42" s="110"/>
      <c r="O42" s="111"/>
      <c r="P42" s="107"/>
      <c r="Q42" s="108"/>
      <c r="R42" s="111"/>
      <c r="S42" s="110"/>
      <c r="T42" s="108"/>
    </row>
    <row r="43" spans="1:21" ht="14.25" customHeight="1">
      <c r="A43" s="11"/>
      <c r="B43" s="11"/>
      <c r="C43" s="173"/>
      <c r="D43" s="174"/>
      <c r="E43" s="109"/>
      <c r="F43" s="107"/>
      <c r="G43" s="107"/>
      <c r="H43" s="110"/>
      <c r="I43" s="111"/>
      <c r="J43" s="107"/>
      <c r="K43" s="108"/>
      <c r="L43" s="109"/>
      <c r="M43" s="107"/>
      <c r="N43" s="110"/>
      <c r="O43" s="111"/>
      <c r="P43" s="107"/>
      <c r="Q43" s="108"/>
      <c r="R43" s="111"/>
      <c r="S43" s="110"/>
      <c r="T43" s="108"/>
    </row>
    <row r="44" spans="1:21" ht="14.25" customHeight="1">
      <c r="A44" s="11"/>
      <c r="B44" s="11"/>
      <c r="C44" s="102"/>
      <c r="D44" s="103"/>
      <c r="E44" s="109"/>
      <c r="F44" s="107"/>
      <c r="G44" s="107"/>
      <c r="H44" s="110"/>
      <c r="I44" s="111"/>
      <c r="J44" s="107"/>
      <c r="K44" s="108"/>
      <c r="L44" s="109"/>
      <c r="M44" s="107"/>
      <c r="N44" s="110"/>
      <c r="O44" s="111"/>
      <c r="P44" s="107"/>
      <c r="Q44" s="108"/>
      <c r="R44" s="111"/>
      <c r="S44" s="110"/>
      <c r="T44" s="108"/>
    </row>
    <row r="45" spans="1:21" ht="14.25" customHeight="1">
      <c r="A45" s="11"/>
      <c r="B45" s="11"/>
      <c r="C45" s="102"/>
      <c r="D45" s="103"/>
      <c r="E45" s="109"/>
      <c r="F45" s="107"/>
      <c r="G45" s="107"/>
      <c r="H45" s="110"/>
      <c r="I45" s="111"/>
      <c r="J45" s="107"/>
      <c r="K45" s="108"/>
      <c r="L45" s="109"/>
      <c r="M45" s="107"/>
      <c r="N45" s="110"/>
      <c r="O45" s="111"/>
      <c r="P45" s="107"/>
      <c r="Q45" s="108"/>
      <c r="R45" s="111"/>
      <c r="S45" s="110"/>
      <c r="T45" s="108"/>
    </row>
    <row r="46" spans="1:21" ht="14.25" customHeight="1">
      <c r="A46" s="11"/>
      <c r="B46" s="11"/>
      <c r="C46" s="102"/>
      <c r="D46" s="103"/>
      <c r="E46" s="109"/>
      <c r="F46" s="107"/>
      <c r="G46" s="107"/>
      <c r="H46" s="110"/>
      <c r="I46" s="111"/>
      <c r="J46" s="107"/>
      <c r="K46" s="108"/>
      <c r="L46" s="109"/>
      <c r="M46" s="107"/>
      <c r="N46" s="110"/>
      <c r="O46" s="111"/>
      <c r="P46" s="107"/>
      <c r="Q46" s="108"/>
      <c r="R46" s="111"/>
      <c r="S46" s="110"/>
      <c r="T46" s="108"/>
    </row>
    <row r="47" spans="1:21" ht="14.25" customHeight="1">
      <c r="A47" s="11"/>
      <c r="B47" s="11"/>
      <c r="C47" s="102"/>
      <c r="D47" s="103"/>
      <c r="E47" s="109"/>
      <c r="F47" s="107"/>
      <c r="G47" s="107"/>
      <c r="H47" s="110"/>
      <c r="I47" s="111"/>
      <c r="J47" s="107"/>
      <c r="K47" s="108"/>
      <c r="L47" s="109"/>
      <c r="M47" s="107"/>
      <c r="N47" s="110"/>
      <c r="O47" s="111"/>
      <c r="P47" s="107"/>
      <c r="Q47" s="108"/>
      <c r="R47" s="111"/>
      <c r="S47" s="110"/>
      <c r="T47" s="108"/>
    </row>
    <row r="48" spans="1:21" ht="14.25" customHeight="1">
      <c r="A48" s="11"/>
      <c r="B48" s="11"/>
      <c r="C48" s="102"/>
      <c r="D48" s="103"/>
      <c r="E48" s="109"/>
      <c r="F48" s="107"/>
      <c r="G48" s="107"/>
      <c r="H48" s="110"/>
      <c r="I48" s="111"/>
      <c r="J48" s="107"/>
      <c r="K48" s="108"/>
      <c r="L48" s="109"/>
      <c r="M48" s="107"/>
      <c r="N48" s="110"/>
      <c r="O48" s="111"/>
      <c r="P48" s="107"/>
      <c r="Q48" s="108"/>
      <c r="R48" s="111"/>
      <c r="S48" s="110"/>
      <c r="T48" s="108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11"/>
      <c r="J49" s="107"/>
      <c r="K49" s="108"/>
      <c r="L49" s="109"/>
      <c r="M49" s="107"/>
      <c r="N49" s="110"/>
      <c r="O49" s="111"/>
      <c r="P49" s="107"/>
      <c r="Q49" s="108"/>
      <c r="R49" s="111"/>
      <c r="S49" s="110"/>
      <c r="T49" s="108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11"/>
      <c r="J50" s="107"/>
      <c r="K50" s="108"/>
      <c r="L50" s="109"/>
      <c r="M50" s="107"/>
      <c r="N50" s="110"/>
      <c r="O50" s="111"/>
      <c r="P50" s="107"/>
      <c r="Q50" s="108"/>
      <c r="R50" s="111"/>
      <c r="S50" s="110"/>
      <c r="T50" s="108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11"/>
      <c r="J51" s="107"/>
      <c r="K51" s="108"/>
      <c r="L51" s="109"/>
      <c r="M51" s="107"/>
      <c r="N51" s="110"/>
      <c r="O51" s="111"/>
      <c r="P51" s="107"/>
      <c r="Q51" s="108"/>
      <c r="R51" s="111"/>
      <c r="S51" s="110"/>
      <c r="T51" s="108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79"/>
      <c r="I52" s="120"/>
      <c r="J52" s="116"/>
      <c r="K52" s="117"/>
      <c r="L52" s="118"/>
      <c r="M52" s="116"/>
      <c r="N52" s="119"/>
      <c r="O52" s="120"/>
      <c r="P52" s="116"/>
      <c r="Q52" s="117"/>
      <c r="R52" s="120"/>
      <c r="S52" s="119"/>
      <c r="T52" s="117"/>
    </row>
    <row r="53" spans="1:23" ht="14.25" customHeight="1">
      <c r="A53" s="185"/>
      <c r="B53" s="186"/>
      <c r="C53" s="38"/>
      <c r="D53" s="187"/>
      <c r="E53" s="100" t="s">
        <v>50</v>
      </c>
      <c r="F53" s="96">
        <f>IF(K58&gt;0,SQRT((1-K58^2)/K58^2),)</f>
        <v>0</v>
      </c>
      <c r="G53" s="188"/>
      <c r="H53" s="189"/>
      <c r="I53" s="186"/>
      <c r="J53" s="96"/>
      <c r="K53" s="97"/>
      <c r="L53" s="100" t="s">
        <v>50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191"/>
      <c r="D54" s="192"/>
      <c r="E54" s="23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 t="s">
        <v>50</v>
      </c>
      <c r="M54" s="151">
        <f>IF(I59&gt;0,SQRT((1-I59^2)/I59^2),)</f>
        <v>0</v>
      </c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65"/>
      <c r="J57" s="399" t="s">
        <v>109</v>
      </c>
      <c r="K57" s="400"/>
      <c r="L57" s="401"/>
      <c r="M57" s="399" t="s">
        <v>109</v>
      </c>
      <c r="N57" s="402"/>
      <c r="O57" s="403"/>
      <c r="P57" s="399" t="s">
        <v>109</v>
      </c>
      <c r="Q57" s="400"/>
      <c r="R57" s="403"/>
      <c r="S57" s="399" t="s">
        <v>109</v>
      </c>
      <c r="T57" s="62"/>
    </row>
    <row r="58" spans="1:23" ht="14.25" customHeight="1" thickBo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8"/>
      <c r="I58" s="220"/>
      <c r="J58" s="328"/>
      <c r="K58" s="329"/>
      <c r="L58" s="220"/>
      <c r="M58" s="328"/>
      <c r="N58" s="329"/>
      <c r="O58" s="220"/>
      <c r="P58" s="328"/>
      <c r="Q58" s="329"/>
      <c r="R58" s="220"/>
      <c r="S58" s="328"/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7"/>
      <c r="I59" s="334"/>
      <c r="J59" s="328"/>
      <c r="K59" s="333"/>
      <c r="L59" s="334"/>
      <c r="M59" s="328"/>
      <c r="N59" s="333"/>
      <c r="O59" s="334"/>
      <c r="P59" s="328"/>
      <c r="Q59" s="333"/>
      <c r="R59" s="334"/>
      <c r="S59" s="328"/>
      <c r="T59" s="3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3"/>
      <c r="I60" s="404"/>
      <c r="J60" s="405"/>
      <c r="K60" s="406"/>
      <c r="L60" s="404"/>
      <c r="M60" s="405"/>
      <c r="N60" s="406"/>
      <c r="O60" s="404"/>
      <c r="P60" s="405"/>
      <c r="Q60" s="406"/>
      <c r="R60" s="404"/>
      <c r="S60" s="405"/>
      <c r="T60" s="407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39"/>
      <c r="I61" s="408"/>
      <c r="J61" s="409"/>
      <c r="K61" s="410"/>
      <c r="L61" s="408"/>
      <c r="M61" s="409"/>
      <c r="N61" s="410"/>
      <c r="O61" s="408"/>
      <c r="P61" s="409"/>
      <c r="Q61" s="410"/>
      <c r="R61" s="408"/>
      <c r="S61" s="409"/>
      <c r="T61" s="411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51">
        <f>ROUND((V8^2+W8^2)*[1]АРЭС!$F$8/[1]АРЭС!$C$8^2,4)</f>
        <v>3.0999999999999999E-3</v>
      </c>
      <c r="J62" s="412" t="s">
        <v>59</v>
      </c>
      <c r="K62" s="413">
        <f>ROUND((V8^2+W8^2)*[1]АРЭС!$I$8/([1]АРЭС!$C$8*100),4)</f>
        <v>0.10059999999999999</v>
      </c>
      <c r="L62" s="414">
        <f>ROUND((X8^2+Y8^2)*[1]АРЭС!$F$8/[1]АРЭС!$C$8^2,4)</f>
        <v>3.0999999999999999E-3</v>
      </c>
      <c r="M62" s="412" t="s">
        <v>59</v>
      </c>
      <c r="N62" s="413">
        <f>ROUND((X8^2+Y8^2)*[1]АРЭС!$I$8/([1]АРЭС!$C$8*100),4)</f>
        <v>0.1013</v>
      </c>
      <c r="O62" s="414">
        <f>ROUND((Z8^2+AA8^2)*[1]АРЭС!$F$8/[1]АРЭС!$C$8^2,4)</f>
        <v>3.0999999999999999E-3</v>
      </c>
      <c r="P62" s="412" t="s">
        <v>59</v>
      </c>
      <c r="Q62" s="413">
        <f>ROUND((Z8^2+AA8^2)*[1]АРЭС!$I$8/([1]АРЭС!$C$8*100),4)</f>
        <v>0.1</v>
      </c>
      <c r="R62" s="414">
        <f>ROUND((AB8^2+AC8^2)*[1]АРЭС!$F$8/[1]АРЭС!$C$8^2,4)</f>
        <v>3.0999999999999999E-3</v>
      </c>
      <c r="S62" s="412" t="s">
        <v>59</v>
      </c>
      <c r="T62" s="413">
        <f>ROUND((AB8^2+AC8^2)*[1]АРЭС!$I$8/([1]АРЭС!$C$8*100),4)</f>
        <v>0.1014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ROUND((V12^2+W12^2)*[1]АРЭС!$F$9/[1]АРЭС!$C$9^2,4)</f>
        <v>1.5E-3</v>
      </c>
      <c r="J63" s="412" t="s">
        <v>59</v>
      </c>
      <c r="K63" s="413">
        <f>ROUND((V12^2+W12^2)*[1]АРЭС!$I$9/([1]АРЭС!$C$9*100),4)</f>
        <v>4.7899999999999998E-2</v>
      </c>
      <c r="L63" s="414">
        <f>ROUND((X12^2+Y12^2)*[1]АРЭС!$F$9/[1]АРЭС!$C$9^2,4)</f>
        <v>1.6000000000000001E-3</v>
      </c>
      <c r="M63" s="412" t="s">
        <v>59</v>
      </c>
      <c r="N63" s="413">
        <f>ROUND((X12^2+Y12^2)*[1]АРЭС!$I$9/([1]АРЭС!$C$9*100),4)</f>
        <v>5.1799999999999999E-2</v>
      </c>
      <c r="O63" s="414">
        <f>ROUND((Z12^2+AA12^2)*[1]АРЭС!$F$9/[1]АРЭС!$C$9^2,4)</f>
        <v>1.6000000000000001E-3</v>
      </c>
      <c r="P63" s="412" t="s">
        <v>59</v>
      </c>
      <c r="Q63" s="413">
        <f>ROUND((Z12^2+AA12^2)*[1]АРЭС!$I$9/([1]АРЭС!$C$9*100),4)</f>
        <v>5.1400000000000001E-2</v>
      </c>
      <c r="R63" s="414">
        <f>ROUND((AB12^2+AC12^2)*[1]АРЭС!$F$9/[1]АРЭС!$C$9^2,4)</f>
        <v>1.5E-3</v>
      </c>
      <c r="S63" s="412" t="s">
        <v>59</v>
      </c>
      <c r="T63" s="413">
        <f>ROUND((AB12^2+AC12^2)*[1]АРЭС!$I$9/([1]АРЭС!$C$9*100),4)</f>
        <v>5.0500000000000003E-2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I62+V8+V7+H6</f>
        <v>3.1138999999999997</v>
      </c>
      <c r="J66" s="266" t="s">
        <v>59</v>
      </c>
      <c r="K66" s="267">
        <f>K62+W8+W7+H7</f>
        <v>2.6038000000000001</v>
      </c>
      <c r="L66" s="265">
        <f>L62+X8+X7+H6</f>
        <v>3.1120999999999999</v>
      </c>
      <c r="M66" s="266" t="s">
        <v>59</v>
      </c>
      <c r="N66" s="268">
        <f>N62+Y8+Y7+H7</f>
        <v>2.6279000000000003</v>
      </c>
      <c r="O66" s="269">
        <f>O62+Z8+Z7+H6</f>
        <v>3.0964999999999998</v>
      </c>
      <c r="P66" s="266" t="s">
        <v>59</v>
      </c>
      <c r="Q66" s="267">
        <f>Q62+AA8+AA7+H7</f>
        <v>2.6050000000000004</v>
      </c>
      <c r="R66" s="265">
        <f>R62+AB8+AB7+H6</f>
        <v>3.1071</v>
      </c>
      <c r="S66" s="266" t="s">
        <v>59</v>
      </c>
      <c r="T66" s="268">
        <f>T62+AC8+AC7+H7</f>
        <v>2.6384000000000003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I63+V12+V11+H10</f>
        <v>2.4015</v>
      </c>
      <c r="J67" s="254" t="s">
        <v>59</v>
      </c>
      <c r="K67" s="276">
        <f>K63+W12+W11+H11</f>
        <v>1.4249000000000001</v>
      </c>
      <c r="L67" s="277">
        <f>L63+X12+X11+H10</f>
        <v>2.4793999999999996</v>
      </c>
      <c r="M67" s="254" t="s">
        <v>59</v>
      </c>
      <c r="N67" s="278">
        <f>N63+Y12+Y11+H11</f>
        <v>1.5078</v>
      </c>
      <c r="O67" s="276">
        <f>O63+Z12+Z11+H10</f>
        <v>2.4691999999999998</v>
      </c>
      <c r="P67" s="254" t="s">
        <v>59</v>
      </c>
      <c r="Q67" s="276">
        <f>Q63+AA12+AA11+H11</f>
        <v>1.5024</v>
      </c>
      <c r="R67" s="277">
        <f>R63+AB12+AB11+H10</f>
        <v>2.4499</v>
      </c>
      <c r="S67" s="254" t="s">
        <v>59</v>
      </c>
      <c r="T67" s="278">
        <f>T63+AC12+AC11+H11</f>
        <v>1.4857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5.5153999999999996</v>
      </c>
      <c r="J70" s="291" t="s">
        <v>59</v>
      </c>
      <c r="K70" s="292">
        <f>K66+K67</f>
        <v>4.0287000000000006</v>
      </c>
      <c r="L70" s="290">
        <f>L66+L67</f>
        <v>5.5914999999999999</v>
      </c>
      <c r="M70" s="291" t="s">
        <v>59</v>
      </c>
      <c r="N70" s="292">
        <f>N66+N67</f>
        <v>4.1356999999999999</v>
      </c>
      <c r="O70" s="290">
        <f>O66+O67</f>
        <v>5.5656999999999996</v>
      </c>
      <c r="P70" s="291" t="s">
        <v>59</v>
      </c>
      <c r="Q70" s="292">
        <f>Q66+Q67</f>
        <v>4.1074000000000002</v>
      </c>
      <c r="R70" s="290">
        <f>R66+R67</f>
        <v>5.5570000000000004</v>
      </c>
      <c r="S70" s="291" t="s">
        <v>59</v>
      </c>
      <c r="T70" s="292">
        <f>T66+T67</f>
        <v>4.1241000000000003</v>
      </c>
    </row>
    <row r="71" spans="1:20" ht="14.25" customHeight="1" thickBot="1">
      <c r="A71" s="11"/>
      <c r="B71" s="121" t="s">
        <v>65</v>
      </c>
      <c r="C71" s="122"/>
      <c r="D71" s="123"/>
      <c r="E71" s="293" t="s">
        <v>66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 ht="15">
      <c r="B74" t="s">
        <v>68</v>
      </c>
      <c r="P74" t="s">
        <v>69</v>
      </c>
      <c r="R74" s="381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4"/>
  <sheetViews>
    <sheetView topLeftCell="A16" workbookViewId="0">
      <selection activeCell="J37" sqref="J37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70</v>
      </c>
      <c r="J3" s="9"/>
      <c r="K3" s="10"/>
      <c r="L3" s="8" t="s">
        <v>71</v>
      </c>
      <c r="M3" s="9"/>
      <c r="N3" s="10"/>
      <c r="O3" s="8" t="s">
        <v>72</v>
      </c>
      <c r="P3" s="9"/>
      <c r="Q3" s="10"/>
      <c r="R3" s="8" t="s">
        <v>73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09">
        <v>7</v>
      </c>
      <c r="F6" s="310"/>
      <c r="G6" s="85" t="s">
        <v>21</v>
      </c>
      <c r="H6" s="33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12">
        <f>IF(I7&gt;0,ROUND(I7*$I$56*$I$58*SQRT(3)/1000,2),J7)</f>
        <v>0</v>
      </c>
      <c r="W7" s="313">
        <f>IF(K7&gt;0,K7,ROUND(V7*$M$53,2))</f>
        <v>0</v>
      </c>
      <c r="X7" s="312">
        <f>IF(L7&gt;0,ROUND(L7*$L$56*$L$58*SQRT(3)/1000,2),M7)</f>
        <v>0</v>
      </c>
      <c r="Y7" s="313">
        <f>IF(N7&gt;0,N7,ROUND(X7*$M$53,2))</f>
        <v>0</v>
      </c>
      <c r="Z7" s="312">
        <f>IF(O7&gt;0,ROUND(O7*$O$56*$O$58*SQRT(3)/1000,2),P7)</f>
        <v>0</v>
      </c>
      <c r="AA7" s="313">
        <f>IF(Q7&gt;0,Q7,ROUND(Z7*$M$53,2))</f>
        <v>0</v>
      </c>
      <c r="AB7" s="312">
        <f>IF(R7&gt;0,ROUND(R7*$R$56*$R$58*SQRT(3)/1000,2),S7)</f>
        <v>0</v>
      </c>
      <c r="AC7" s="31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3.028</v>
      </c>
      <c r="K8" s="314">
        <v>2.3159999999999998</v>
      </c>
      <c r="L8" s="315"/>
      <c r="M8" s="61">
        <v>3.0503999999999998</v>
      </c>
      <c r="N8" s="314">
        <v>2.3650000000000002</v>
      </c>
      <c r="O8" s="316"/>
      <c r="P8" s="61">
        <v>3.117</v>
      </c>
      <c r="Q8" s="314">
        <v>2.35</v>
      </c>
      <c r="R8" s="316"/>
      <c r="S8" s="317">
        <v>3.0377999999999998</v>
      </c>
      <c r="T8" s="314">
        <v>2.0390000000000001</v>
      </c>
      <c r="U8" t="s">
        <v>118</v>
      </c>
      <c r="V8" s="395">
        <f>IF(I8&gt;0,ROUND(I8*$I$57*$K$58*SQRT(3)/1000,3),J8)</f>
        <v>3.028</v>
      </c>
      <c r="W8" s="396">
        <f>IF(K8&gt;0,K8,ROUND(V8*$F$53,3))</f>
        <v>2.3159999999999998</v>
      </c>
      <c r="X8" s="395">
        <f>IF(L8&gt;0,ROUND(L8*$L$57*$N$58*SQRT(3)/1000,3),M8)</f>
        <v>3.0503999999999998</v>
      </c>
      <c r="Y8" s="396">
        <f>IF(N8&gt;0,N8,ROUND(X8*$F$53,3))</f>
        <v>2.3650000000000002</v>
      </c>
      <c r="Z8" s="395">
        <f>IF(O8&gt;0,ROUND(O8*$O$57*$Q$58*SQRT(3)/1000,3),P8)</f>
        <v>3.117</v>
      </c>
      <c r="AA8" s="396">
        <f>IF(Q8&gt;0,Q8,ROUND(Z8*$F$53,3))</f>
        <v>2.35</v>
      </c>
      <c r="AB8" s="395">
        <f>IF(R8&gt;0,ROUND(R8*$R$57*$T$58*SQRT(3)/1000,3),S8)</f>
        <v>3.0377999999999998</v>
      </c>
      <c r="AC8" s="68">
        <f>IF(T8&gt;0,T8,ROUND(AB8*$F$53,3))</f>
        <v>2.0390000000000001</v>
      </c>
    </row>
    <row r="9" spans="1:31" ht="14.25" customHeight="1" thickBot="1">
      <c r="A9" s="11"/>
      <c r="B9" s="11"/>
      <c r="C9" s="69"/>
      <c r="D9" s="70" t="s">
        <v>26</v>
      </c>
      <c r="E9" s="318"/>
      <c r="F9" s="319"/>
      <c r="G9" s="319"/>
      <c r="H9" s="320"/>
      <c r="I9" s="79"/>
      <c r="J9" s="321"/>
      <c r="K9" s="322"/>
      <c r="L9" s="323"/>
      <c r="M9" s="321"/>
      <c r="N9" s="324"/>
      <c r="O9" s="325"/>
      <c r="P9" s="321"/>
      <c r="Q9" s="322"/>
      <c r="R9" s="325"/>
      <c r="S9" s="324"/>
      <c r="T9" s="322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90</v>
      </c>
      <c r="D10" s="82">
        <v>110</v>
      </c>
      <c r="E10" s="309">
        <v>7</v>
      </c>
      <c r="F10" s="310"/>
      <c r="G10" s="85" t="s">
        <v>21</v>
      </c>
      <c r="H10" s="33">
        <f>[1]АРЭС!$E$9</f>
        <v>2.5000000000000001E-2</v>
      </c>
      <c r="I10" s="34"/>
      <c r="J10" s="328"/>
      <c r="K10" s="222"/>
      <c r="L10" s="221"/>
      <c r="M10" s="328"/>
      <c r="N10" s="329"/>
      <c r="O10" s="220"/>
      <c r="P10" s="328"/>
      <c r="Q10" s="222"/>
      <c r="R10" s="220"/>
      <c r="S10" s="329"/>
      <c r="T10" s="222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330"/>
      <c r="K11" s="331"/>
      <c r="L11" s="332"/>
      <c r="M11" s="330"/>
      <c r="N11" s="333"/>
      <c r="O11" s="334"/>
      <c r="P11" s="330"/>
      <c r="Q11" s="331"/>
      <c r="R11" s="334"/>
      <c r="S11" s="333"/>
      <c r="T11" s="331"/>
      <c r="U11" s="39" t="s">
        <v>88</v>
      </c>
      <c r="V11" s="312">
        <f>IF(I11&gt;0,ROUND(I11*$K$56*$I$59*SQRT(3)/1000,2),J11)</f>
        <v>0</v>
      </c>
      <c r="W11" s="313">
        <f>IF(K11&gt;0,K11,ROUND(V11*$M$54,2))</f>
        <v>0</v>
      </c>
      <c r="X11" s="312">
        <f>IF(L11&gt;0,ROUND(L11*$N$56*$L$59*SQRT(3)/1000,2),M11)</f>
        <v>0</v>
      </c>
      <c r="Y11" s="313">
        <f>IF(N11&gt;0,N11,ROUND(X11*$M$54,2))</f>
        <v>0</v>
      </c>
      <c r="Z11" s="312">
        <f>IF(O11&gt;0,ROUND(O11*$Q$56*$O$59*SQRT(3)/1000,2),P11)</f>
        <v>0</v>
      </c>
      <c r="AA11" s="313">
        <f>IF(Q11&gt;0,Q11,ROUND(Z11*$M$54,2))</f>
        <v>0</v>
      </c>
      <c r="AB11" s="312">
        <f>IF(R11&gt;0,ROUND(R11*$T$56*$R$59*SQRT(3)/1000,2),S11)</f>
        <v>0</v>
      </c>
      <c r="AC11" s="31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65"/>
      <c r="J12" s="61">
        <v>2.37</v>
      </c>
      <c r="K12" s="314">
        <v>1.2245999999999999</v>
      </c>
      <c r="L12" s="315"/>
      <c r="M12" s="61">
        <v>2.4426000000000001</v>
      </c>
      <c r="N12" s="314">
        <v>1.2816000000000001</v>
      </c>
      <c r="O12" s="316"/>
      <c r="P12" s="61">
        <v>2.452</v>
      </c>
      <c r="Q12" s="314">
        <v>1.278</v>
      </c>
      <c r="R12" s="316"/>
      <c r="S12" s="317">
        <v>2.3778000000000001</v>
      </c>
      <c r="T12" s="314">
        <v>1.206</v>
      </c>
      <c r="U12" t="s">
        <v>118</v>
      </c>
      <c r="V12" s="395">
        <f>IF(I12&gt;0,ROUND(I12*$K$57*$K$59*SQRT(3)/1000,3),J12)</f>
        <v>2.37</v>
      </c>
      <c r="W12" s="396">
        <f>IF(K12&gt;0,K12,ROUND(V12*$F$54,3))</f>
        <v>1.2245999999999999</v>
      </c>
      <c r="X12" s="395">
        <f>IF(L12&gt;0,ROUND(L12*$N$57*$N$59*SQRT(3)/1000,3),M12)</f>
        <v>2.4426000000000001</v>
      </c>
      <c r="Y12" s="396">
        <f>IF(N12&gt;0,N12,ROUND(X12*$F$54,3))</f>
        <v>1.2816000000000001</v>
      </c>
      <c r="Z12" s="395">
        <f>IF(O12&gt;0,ROUND(O12*$Q$57*$Q$59*SQRT(3)/1000,3),P12)</f>
        <v>2.452</v>
      </c>
      <c r="AA12" s="396">
        <f>IF(Q12&gt;0,Q12,ROUND(Z12*$F$54,3))</f>
        <v>1.278</v>
      </c>
      <c r="AB12" s="395">
        <f>IF(R12&gt;0,ROUND(R12*$T$57*$T$59*SQRT(3)/1000,3),S12)</f>
        <v>2.3778000000000001</v>
      </c>
      <c r="AC12" s="396">
        <f>IF(T12&gt;0,T12,ROUND(AB12*$F$54,3))</f>
        <v>1.206</v>
      </c>
    </row>
    <row r="13" spans="1:31" ht="14.25" customHeight="1" thickBot="1">
      <c r="A13" s="11"/>
      <c r="B13" s="11"/>
      <c r="C13" s="69"/>
      <c r="D13" s="70" t="s">
        <v>26</v>
      </c>
      <c r="E13" s="318"/>
      <c r="F13" s="319"/>
      <c r="G13" s="319"/>
      <c r="H13" s="320"/>
      <c r="I13" s="79"/>
      <c r="J13" s="321"/>
      <c r="K13" s="322"/>
      <c r="L13" s="323"/>
      <c r="M13" s="321"/>
      <c r="N13" s="324"/>
      <c r="O13" s="325"/>
      <c r="P13" s="321"/>
      <c r="Q13" s="322"/>
      <c r="R13" s="325"/>
      <c r="S13" s="324"/>
      <c r="T13" s="322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97" t="s">
        <v>21</v>
      </c>
      <c r="H14" s="97"/>
      <c r="I14" s="100"/>
      <c r="J14" s="335"/>
      <c r="K14" s="336"/>
      <c r="L14" s="337"/>
      <c r="M14" s="335"/>
      <c r="N14" s="338"/>
      <c r="O14" s="339"/>
      <c r="P14" s="335"/>
      <c r="Q14" s="336"/>
      <c r="R14" s="339"/>
      <c r="S14" s="338"/>
      <c r="T14" s="336"/>
    </row>
    <row r="15" spans="1:31" ht="14.25" customHeight="1">
      <c r="A15" s="11"/>
      <c r="B15" s="11"/>
      <c r="C15" s="41"/>
      <c r="D15" s="42"/>
      <c r="E15" s="102"/>
      <c r="F15" s="103"/>
      <c r="G15" s="398" t="s">
        <v>25</v>
      </c>
      <c r="H15" s="108"/>
      <c r="I15" s="111"/>
      <c r="J15" s="340"/>
      <c r="K15" s="341"/>
      <c r="L15" s="342"/>
      <c r="M15" s="340"/>
      <c r="N15" s="343"/>
      <c r="O15" s="344"/>
      <c r="P15" s="340"/>
      <c r="Q15" s="341"/>
      <c r="R15" s="344"/>
      <c r="S15" s="343"/>
      <c r="T15" s="341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45"/>
      <c r="K16" s="346"/>
      <c r="L16" s="347"/>
      <c r="M16" s="345"/>
      <c r="N16" s="351"/>
      <c r="O16" s="350"/>
      <c r="P16" s="345"/>
      <c r="Q16" s="346"/>
      <c r="R16" s="350"/>
      <c r="S16" s="351"/>
      <c r="T16" s="346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52"/>
      <c r="K17" s="353"/>
      <c r="L17" s="354"/>
      <c r="M17" s="352"/>
      <c r="N17" s="355"/>
      <c r="O17" s="356"/>
      <c r="P17" s="352"/>
      <c r="Q17" s="353"/>
      <c r="R17" s="356"/>
      <c r="S17" s="355"/>
      <c r="T17" s="353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97" t="s">
        <v>21</v>
      </c>
      <c r="H18" s="97"/>
      <c r="I18" s="100"/>
      <c r="J18" s="335"/>
      <c r="K18" s="336"/>
      <c r="L18" s="337"/>
      <c r="M18" s="335"/>
      <c r="N18" s="338"/>
      <c r="O18" s="339"/>
      <c r="P18" s="335"/>
      <c r="Q18" s="336"/>
      <c r="R18" s="339"/>
      <c r="S18" s="338"/>
      <c r="T18" s="336"/>
    </row>
    <row r="19" spans="1:20" ht="14.25" customHeight="1">
      <c r="A19" s="11"/>
      <c r="B19" s="11"/>
      <c r="C19" s="41"/>
      <c r="D19" s="42"/>
      <c r="E19" s="102"/>
      <c r="F19" s="103"/>
      <c r="G19" s="398" t="s">
        <v>25</v>
      </c>
      <c r="H19" s="108"/>
      <c r="I19" s="111"/>
      <c r="J19" s="340"/>
      <c r="K19" s="341"/>
      <c r="L19" s="342"/>
      <c r="M19" s="340"/>
      <c r="N19" s="343"/>
      <c r="O19" s="344"/>
      <c r="P19" s="340"/>
      <c r="Q19" s="341"/>
      <c r="R19" s="344"/>
      <c r="S19" s="343"/>
      <c r="T19" s="341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45"/>
      <c r="K20" s="346"/>
      <c r="L20" s="347"/>
      <c r="M20" s="345"/>
      <c r="N20" s="351"/>
      <c r="O20" s="350"/>
      <c r="P20" s="345"/>
      <c r="Q20" s="346"/>
      <c r="R20" s="350"/>
      <c r="S20" s="351"/>
      <c r="T20" s="346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52"/>
      <c r="K21" s="353"/>
      <c r="L21" s="354"/>
      <c r="M21" s="352"/>
      <c r="N21" s="355"/>
      <c r="O21" s="356"/>
      <c r="P21" s="352"/>
      <c r="Q21" s="353"/>
      <c r="R21" s="356"/>
      <c r="S21" s="355"/>
      <c r="T21" s="353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335"/>
      <c r="K22" s="336"/>
      <c r="L22" s="337"/>
      <c r="M22" s="335"/>
      <c r="N22" s="338"/>
      <c r="O22" s="339"/>
      <c r="P22" s="335"/>
      <c r="Q22" s="336"/>
      <c r="R22" s="339"/>
      <c r="S22" s="338"/>
      <c r="T22" s="336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357"/>
      <c r="K23" s="358"/>
      <c r="L23" s="359"/>
      <c r="M23" s="357"/>
      <c r="N23" s="360"/>
      <c r="O23" s="361"/>
      <c r="P23" s="357"/>
      <c r="Q23" s="358"/>
      <c r="R23" s="361"/>
      <c r="S23" s="360"/>
      <c r="T23" s="358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5.3979999999999997</v>
      </c>
      <c r="K24" s="415">
        <f>K8+K12</f>
        <v>3.5405999999999995</v>
      </c>
      <c r="L24" s="362"/>
      <c r="M24" s="149">
        <f>M8+M12</f>
        <v>5.4930000000000003</v>
      </c>
      <c r="N24" s="364">
        <f>N8+N12</f>
        <v>3.6466000000000003</v>
      </c>
      <c r="O24" s="363"/>
      <c r="P24" s="149">
        <f>P8+P12</f>
        <v>5.569</v>
      </c>
      <c r="Q24" s="415">
        <f>Q8+Q12</f>
        <v>3.6280000000000001</v>
      </c>
      <c r="R24" s="363"/>
      <c r="S24" s="364">
        <f>S8+S12</f>
        <v>5.4155999999999995</v>
      </c>
      <c r="T24" s="415">
        <f>T8+T12</f>
        <v>3.2450000000000001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119</v>
      </c>
      <c r="D27" s="157"/>
      <c r="E27" s="158">
        <v>48.7</v>
      </c>
      <c r="F27" s="159">
        <v>65</v>
      </c>
      <c r="G27" s="159"/>
      <c r="H27" s="160"/>
      <c r="I27" s="161"/>
      <c r="J27" s="162">
        <v>3.1E-2</v>
      </c>
      <c r="K27" s="163">
        <v>4.4999999999999998E-2</v>
      </c>
      <c r="L27" s="164"/>
      <c r="M27" s="162">
        <v>3.1E-2</v>
      </c>
      <c r="N27" s="165">
        <v>4.3999999999999997E-2</v>
      </c>
      <c r="O27" s="161"/>
      <c r="P27" s="162">
        <v>3.1E-2</v>
      </c>
      <c r="Q27" s="163">
        <v>4.2999999999999997E-2</v>
      </c>
      <c r="R27" s="161"/>
      <c r="S27" s="165">
        <v>3.1E-2</v>
      </c>
      <c r="T27" s="163">
        <v>4.3999999999999997E-2</v>
      </c>
    </row>
    <row r="28" spans="1:20" ht="14.25" customHeight="1">
      <c r="A28" s="11"/>
      <c r="B28" s="11"/>
      <c r="C28" s="166" t="s">
        <v>120</v>
      </c>
      <c r="D28" s="167"/>
      <c r="E28" s="168"/>
      <c r="F28" s="169"/>
      <c r="G28" s="169"/>
      <c r="H28" s="170"/>
      <c r="I28" s="47"/>
      <c r="J28" s="330">
        <v>0.69599999999999995</v>
      </c>
      <c r="K28" s="330"/>
      <c r="L28" s="330"/>
      <c r="M28" s="330">
        <v>0.66800000000000004</v>
      </c>
      <c r="N28" s="330"/>
      <c r="O28" s="330"/>
      <c r="P28" s="330">
        <v>0.67200000000000004</v>
      </c>
      <c r="Q28" s="330"/>
      <c r="R28" s="330"/>
      <c r="S28" s="330">
        <v>0.67</v>
      </c>
      <c r="T28" s="53"/>
    </row>
    <row r="29" spans="1:20" ht="14.25" customHeight="1">
      <c r="A29" s="11"/>
      <c r="B29" s="11"/>
      <c r="C29" s="166" t="s">
        <v>121</v>
      </c>
      <c r="D29" s="167"/>
      <c r="E29" s="168">
        <v>48.7</v>
      </c>
      <c r="F29" s="169">
        <v>65</v>
      </c>
      <c r="G29" s="169"/>
      <c r="H29" s="170"/>
      <c r="I29" s="47"/>
      <c r="J29" s="51">
        <v>0.11899999999999999</v>
      </c>
      <c r="K29" s="53">
        <v>0.11</v>
      </c>
      <c r="L29" s="50"/>
      <c r="M29" s="51">
        <v>0.14499999999999999</v>
      </c>
      <c r="N29" s="52">
        <v>0.16700000000000001</v>
      </c>
      <c r="O29" s="47"/>
      <c r="P29" s="51">
        <v>0.15</v>
      </c>
      <c r="Q29" s="53">
        <v>0.16600000000000001</v>
      </c>
      <c r="R29" s="47"/>
      <c r="S29" s="52">
        <v>0.111</v>
      </c>
      <c r="T29" s="53">
        <v>9.6000000000000002E-2</v>
      </c>
    </row>
    <row r="30" spans="1:20" ht="14.25" customHeight="1">
      <c r="A30" s="11"/>
      <c r="B30" s="11"/>
      <c r="C30" s="166" t="s">
        <v>122</v>
      </c>
      <c r="D30" s="167"/>
      <c r="E30" s="168"/>
      <c r="F30" s="169"/>
      <c r="G30" s="169"/>
      <c r="H30" s="170"/>
      <c r="I30" s="47"/>
      <c r="J30" s="51">
        <v>5.6000000000000001E-2</v>
      </c>
      <c r="K30" s="53">
        <v>3.4000000000000002E-2</v>
      </c>
      <c r="L30" s="50"/>
      <c r="M30" s="51">
        <v>5.6000000000000001E-2</v>
      </c>
      <c r="N30" s="52">
        <v>3.4000000000000002E-2</v>
      </c>
      <c r="O30" s="47"/>
      <c r="P30" s="51">
        <v>5.6000000000000001E-2</v>
      </c>
      <c r="Q30" s="53">
        <v>3.2000000000000001E-2</v>
      </c>
      <c r="R30" s="47"/>
      <c r="S30" s="52">
        <v>6.0999999999999999E-2</v>
      </c>
      <c r="T30" s="53">
        <v>3.3000000000000002E-2</v>
      </c>
    </row>
    <row r="31" spans="1:20" ht="14.25" customHeight="1">
      <c r="A31" s="11"/>
      <c r="B31" s="11"/>
      <c r="C31" s="166" t="s">
        <v>123</v>
      </c>
      <c r="D31" s="167"/>
      <c r="E31" s="168"/>
      <c r="F31" s="169"/>
      <c r="G31" s="169"/>
      <c r="H31" s="170"/>
      <c r="I31" s="47"/>
      <c r="J31" s="51">
        <v>0.06</v>
      </c>
      <c r="K31" s="53">
        <v>3.5000000000000003E-2</v>
      </c>
      <c r="L31" s="50"/>
      <c r="M31" s="51">
        <v>0.06</v>
      </c>
      <c r="N31" s="52">
        <v>3.5000000000000003E-2</v>
      </c>
      <c r="O31" s="47"/>
      <c r="P31" s="51">
        <v>6.2E-2</v>
      </c>
      <c r="Q31" s="53">
        <v>3.4000000000000002E-2</v>
      </c>
      <c r="R31" s="47"/>
      <c r="S31" s="52">
        <v>6.2E-2</v>
      </c>
      <c r="T31" s="53">
        <v>3.4000000000000002E-2</v>
      </c>
    </row>
    <row r="32" spans="1:20" ht="14.25" customHeight="1">
      <c r="A32" s="11"/>
      <c r="B32" s="11"/>
      <c r="C32" s="166" t="s">
        <v>124</v>
      </c>
      <c r="D32" s="167"/>
      <c r="E32" s="168"/>
      <c r="F32" s="169"/>
      <c r="G32" s="169"/>
      <c r="H32" s="170"/>
      <c r="I32" s="47"/>
      <c r="J32" s="51">
        <v>1.0999999999999999E-2</v>
      </c>
      <c r="K32" s="53">
        <v>2E-3</v>
      </c>
      <c r="L32" s="50"/>
      <c r="M32" s="51">
        <v>1.2E-2</v>
      </c>
      <c r="N32" s="52">
        <v>2E-3</v>
      </c>
      <c r="O32" s="47"/>
      <c r="P32" s="51">
        <v>1.2E-2</v>
      </c>
      <c r="Q32" s="53">
        <v>3.0000000000000001E-3</v>
      </c>
      <c r="R32" s="47"/>
      <c r="S32" s="52">
        <v>1.2E-2</v>
      </c>
      <c r="T32" s="53">
        <v>3.0000000000000001E-3</v>
      </c>
    </row>
    <row r="33" spans="1:21" ht="14.25" customHeight="1">
      <c r="A33" s="11"/>
      <c r="B33" s="11"/>
      <c r="C33" s="166" t="s">
        <v>125</v>
      </c>
      <c r="D33" s="167"/>
      <c r="E33" s="168"/>
      <c r="F33" s="169"/>
      <c r="G33" s="169"/>
      <c r="H33" s="170"/>
      <c r="I33" s="47"/>
      <c r="J33" s="51">
        <v>0.255</v>
      </c>
      <c r="K33" s="53">
        <v>0.183</v>
      </c>
      <c r="L33" s="50"/>
      <c r="M33" s="51">
        <v>0.25700000000000001</v>
      </c>
      <c r="N33" s="52">
        <v>0.183</v>
      </c>
      <c r="O33" s="47"/>
      <c r="P33" s="51">
        <v>0.26700000000000002</v>
      </c>
      <c r="Q33" s="53">
        <v>0.183</v>
      </c>
      <c r="R33" s="47"/>
      <c r="S33" s="52">
        <v>0.27500000000000002</v>
      </c>
      <c r="T33" s="53">
        <v>0.184</v>
      </c>
    </row>
    <row r="34" spans="1:21" ht="14.25" customHeight="1">
      <c r="A34" s="11"/>
      <c r="B34" s="11"/>
      <c r="C34" s="166" t="s">
        <v>126</v>
      </c>
      <c r="D34" s="167"/>
      <c r="E34" s="168">
        <v>48.7</v>
      </c>
      <c r="F34" s="169">
        <v>65</v>
      </c>
      <c r="G34" s="169"/>
      <c r="H34" s="170"/>
      <c r="I34" s="47"/>
      <c r="J34" s="51">
        <v>2.0089999999999999</v>
      </c>
      <c r="K34" s="53">
        <v>2.056</v>
      </c>
      <c r="L34" s="50"/>
      <c r="M34" s="51">
        <v>1.9890000000000001</v>
      </c>
      <c r="N34" s="52">
        <v>2.0470000000000002</v>
      </c>
      <c r="O34" s="47"/>
      <c r="P34" s="51">
        <v>1.9930000000000001</v>
      </c>
      <c r="Q34" s="53">
        <v>2.0329999999999999</v>
      </c>
      <c r="R34" s="47"/>
      <c r="S34" s="52">
        <v>1.8080000000000001</v>
      </c>
      <c r="T34" s="53">
        <v>1.675</v>
      </c>
    </row>
    <row r="35" spans="1:21" ht="14.25" customHeight="1">
      <c r="A35" s="11"/>
      <c r="B35" s="11"/>
      <c r="C35" s="166" t="s">
        <v>127</v>
      </c>
      <c r="D35" s="167"/>
      <c r="E35" s="168">
        <v>48.7</v>
      </c>
      <c r="F35" s="169">
        <v>65</v>
      </c>
      <c r="G35" s="169"/>
      <c r="H35" s="170"/>
      <c r="I35" s="47"/>
      <c r="J35" s="51">
        <v>0.29699999999999999</v>
      </c>
      <c r="K35" s="53">
        <v>0.17299999999999999</v>
      </c>
      <c r="L35" s="50"/>
      <c r="M35" s="51">
        <v>0.29699999999999999</v>
      </c>
      <c r="N35" s="52">
        <v>0.17199999999999999</v>
      </c>
      <c r="O35" s="47"/>
      <c r="P35" s="51">
        <v>0.29699999999999999</v>
      </c>
      <c r="Q35" s="53">
        <v>0.17199999999999999</v>
      </c>
      <c r="R35" s="47"/>
      <c r="S35" s="52">
        <v>0.29699999999999999</v>
      </c>
      <c r="T35" s="53">
        <v>0.17100000000000001</v>
      </c>
    </row>
    <row r="36" spans="1:21" ht="14.25" customHeight="1">
      <c r="A36" s="11"/>
      <c r="B36" s="11"/>
      <c r="C36" s="166" t="s">
        <v>128</v>
      </c>
      <c r="D36" s="167"/>
      <c r="E36" s="168"/>
      <c r="F36" s="169"/>
      <c r="G36" s="169"/>
      <c r="H36" s="170"/>
      <c r="I36" s="47"/>
      <c r="J36" s="51">
        <v>0.51800000000000002</v>
      </c>
      <c r="K36" s="53">
        <v>0.45100000000000001</v>
      </c>
      <c r="L36" s="50"/>
      <c r="M36" s="51">
        <v>0.51800000000000002</v>
      </c>
      <c r="N36" s="52">
        <v>0.44800000000000001</v>
      </c>
      <c r="O36" s="47"/>
      <c r="P36" s="51">
        <v>0.51800000000000002</v>
      </c>
      <c r="Q36" s="53">
        <v>0.44500000000000001</v>
      </c>
      <c r="R36" s="47"/>
      <c r="S36" s="52">
        <v>0.51900000000000002</v>
      </c>
      <c r="T36" s="53">
        <v>0.442</v>
      </c>
    </row>
    <row r="37" spans="1:21" ht="14.25" customHeight="1">
      <c r="A37" s="11"/>
      <c r="B37" s="11"/>
      <c r="C37" s="166" t="s">
        <v>129</v>
      </c>
      <c r="D37" s="167"/>
      <c r="E37" s="168"/>
      <c r="F37" s="169"/>
      <c r="G37" s="169"/>
      <c r="H37" s="170"/>
      <c r="I37" s="47"/>
      <c r="J37" s="330">
        <v>2.5000000000000001E-3</v>
      </c>
      <c r="K37" s="330"/>
      <c r="L37" s="330"/>
      <c r="M37" s="330">
        <v>2.5000000000000001E-3</v>
      </c>
      <c r="N37" s="330"/>
      <c r="O37" s="330"/>
      <c r="P37" s="330">
        <v>2.5000000000000001E-3</v>
      </c>
      <c r="Q37" s="330"/>
      <c r="R37" s="330"/>
      <c r="S37" s="330">
        <v>2.5000000000000001E-3</v>
      </c>
      <c r="T37" s="53"/>
    </row>
    <row r="38" spans="1:21" ht="14.25" customHeight="1">
      <c r="A38" s="11"/>
      <c r="B38" s="11"/>
      <c r="C38" s="166" t="s">
        <v>130</v>
      </c>
      <c r="D38" s="167"/>
      <c r="E38" s="168">
        <v>48.7</v>
      </c>
      <c r="F38" s="169">
        <v>65</v>
      </c>
      <c r="G38" s="169"/>
      <c r="H38" s="170"/>
      <c r="I38" s="47"/>
      <c r="J38" s="51">
        <v>0.154</v>
      </c>
      <c r="K38" s="53">
        <v>0.128</v>
      </c>
      <c r="L38" s="50"/>
      <c r="M38" s="51">
        <v>0.23899999999999999</v>
      </c>
      <c r="N38" s="52">
        <v>0.19700000000000001</v>
      </c>
      <c r="O38" s="47"/>
      <c r="P38" s="51">
        <v>0.23499999999999999</v>
      </c>
      <c r="Q38" s="53">
        <v>0.193</v>
      </c>
      <c r="R38" s="47"/>
      <c r="S38" s="52">
        <v>0.14099999999999999</v>
      </c>
      <c r="T38" s="53">
        <v>0.10299999999999999</v>
      </c>
    </row>
    <row r="39" spans="1:21" ht="14.25" customHeight="1">
      <c r="A39" s="11"/>
      <c r="B39" s="11"/>
      <c r="C39" s="166" t="s">
        <v>131</v>
      </c>
      <c r="D39" s="167"/>
      <c r="E39" s="168">
        <v>48.7</v>
      </c>
      <c r="F39" s="169">
        <v>65</v>
      </c>
      <c r="G39" s="169"/>
      <c r="H39" s="170"/>
      <c r="I39" s="47"/>
      <c r="J39" s="51">
        <v>1.224</v>
      </c>
      <c r="K39" s="53">
        <v>0.85299999999999998</v>
      </c>
      <c r="L39" s="50"/>
      <c r="M39" s="51">
        <v>1.212</v>
      </c>
      <c r="N39" s="52">
        <v>0.84399999999999997</v>
      </c>
      <c r="O39" s="47"/>
      <c r="P39" s="51">
        <v>1.216</v>
      </c>
      <c r="Q39" s="53">
        <v>0.83699999999999997</v>
      </c>
      <c r="R39" s="47"/>
      <c r="S39" s="52">
        <v>1.2290000000000001</v>
      </c>
      <c r="T39" s="53">
        <v>0.85</v>
      </c>
    </row>
    <row r="40" spans="1:21" ht="14.25" customHeight="1">
      <c r="A40" s="11"/>
      <c r="B40" s="11"/>
      <c r="C40" s="166" t="s">
        <v>132</v>
      </c>
      <c r="D40" s="167"/>
      <c r="E40" s="168"/>
      <c r="F40" s="169"/>
      <c r="G40" s="169"/>
      <c r="H40" s="170"/>
      <c r="I40" s="47"/>
      <c r="J40" s="51">
        <v>0.13500000000000001</v>
      </c>
      <c r="K40" s="53">
        <v>0.114</v>
      </c>
      <c r="L40" s="50"/>
      <c r="M40" s="51">
        <v>0.13500000000000001</v>
      </c>
      <c r="N40" s="52">
        <v>0.113</v>
      </c>
      <c r="O40" s="47"/>
      <c r="P40" s="51">
        <v>0.13700000000000001</v>
      </c>
      <c r="Q40" s="53">
        <v>0.112</v>
      </c>
      <c r="R40" s="47"/>
      <c r="S40" s="52">
        <v>0.13800000000000001</v>
      </c>
      <c r="T40" s="53">
        <v>0.113</v>
      </c>
    </row>
    <row r="41" spans="1:21" ht="14.25" customHeight="1">
      <c r="A41" s="11"/>
      <c r="B41" s="11"/>
      <c r="C41" s="173"/>
      <c r="D41" s="174"/>
      <c r="E41" s="109"/>
      <c r="F41" s="107"/>
      <c r="G41" s="107"/>
      <c r="H41" s="110"/>
      <c r="I41" s="111"/>
      <c r="J41" s="107"/>
      <c r="K41" s="108"/>
      <c r="L41" s="109"/>
      <c r="M41" s="107"/>
      <c r="N41" s="110"/>
      <c r="O41" s="111"/>
      <c r="P41" s="107"/>
      <c r="Q41" s="108"/>
      <c r="R41" s="111"/>
      <c r="S41" s="110"/>
      <c r="T41" s="108"/>
      <c r="U41" s="2"/>
    </row>
    <row r="42" spans="1:21" ht="14.25" customHeight="1">
      <c r="A42" s="11"/>
      <c r="B42" s="11"/>
      <c r="C42" s="173"/>
      <c r="D42" s="174"/>
      <c r="E42" s="109"/>
      <c r="F42" s="107"/>
      <c r="G42" s="107"/>
      <c r="H42" s="110"/>
      <c r="I42" s="111"/>
      <c r="J42" s="107"/>
      <c r="K42" s="108"/>
      <c r="L42" s="109"/>
      <c r="M42" s="107"/>
      <c r="N42" s="110"/>
      <c r="O42" s="111"/>
      <c r="P42" s="107"/>
      <c r="Q42" s="108"/>
      <c r="R42" s="111"/>
      <c r="S42" s="110"/>
      <c r="T42" s="108"/>
    </row>
    <row r="43" spans="1:21" ht="14.25" customHeight="1">
      <c r="A43" s="11"/>
      <c r="B43" s="11"/>
      <c r="C43" s="173"/>
      <c r="D43" s="174"/>
      <c r="E43" s="109"/>
      <c r="F43" s="107"/>
      <c r="G43" s="107"/>
      <c r="H43" s="110"/>
      <c r="I43" s="111"/>
      <c r="J43" s="107"/>
      <c r="K43" s="108"/>
      <c r="L43" s="109"/>
      <c r="M43" s="107"/>
      <c r="N43" s="110"/>
      <c r="O43" s="111"/>
      <c r="P43" s="107"/>
      <c r="Q43" s="108"/>
      <c r="R43" s="111"/>
      <c r="S43" s="110"/>
      <c r="T43" s="108"/>
    </row>
    <row r="44" spans="1:21" ht="14.25" customHeight="1">
      <c r="A44" s="11"/>
      <c r="B44" s="11"/>
      <c r="C44" s="102"/>
      <c r="D44" s="103"/>
      <c r="E44" s="109"/>
      <c r="F44" s="107"/>
      <c r="G44" s="107"/>
      <c r="H44" s="110"/>
      <c r="I44" s="111"/>
      <c r="J44" s="107"/>
      <c r="K44" s="108"/>
      <c r="L44" s="109"/>
      <c r="M44" s="107"/>
      <c r="N44" s="110"/>
      <c r="O44" s="111"/>
      <c r="P44" s="107"/>
      <c r="Q44" s="108"/>
      <c r="R44" s="111"/>
      <c r="S44" s="110"/>
      <c r="T44" s="108"/>
    </row>
    <row r="45" spans="1:21" ht="14.25" customHeight="1">
      <c r="A45" s="11"/>
      <c r="B45" s="11"/>
      <c r="C45" s="102"/>
      <c r="D45" s="103"/>
      <c r="E45" s="109"/>
      <c r="F45" s="107"/>
      <c r="G45" s="107"/>
      <c r="H45" s="110"/>
      <c r="I45" s="111"/>
      <c r="J45" s="107"/>
      <c r="K45" s="108"/>
      <c r="L45" s="109"/>
      <c r="M45" s="107"/>
      <c r="N45" s="110"/>
      <c r="O45" s="111"/>
      <c r="P45" s="107"/>
      <c r="Q45" s="108"/>
      <c r="R45" s="111"/>
      <c r="S45" s="110"/>
      <c r="T45" s="108"/>
    </row>
    <row r="46" spans="1:21" ht="14.25" customHeight="1">
      <c r="A46" s="11"/>
      <c r="B46" s="11"/>
      <c r="C46" s="102"/>
      <c r="D46" s="103"/>
      <c r="E46" s="109"/>
      <c r="F46" s="107"/>
      <c r="G46" s="107"/>
      <c r="H46" s="110"/>
      <c r="I46" s="111"/>
      <c r="J46" s="107"/>
      <c r="K46" s="108"/>
      <c r="L46" s="109"/>
      <c r="M46" s="107"/>
      <c r="N46" s="110"/>
      <c r="O46" s="111"/>
      <c r="P46" s="107"/>
      <c r="Q46" s="108"/>
      <c r="R46" s="111"/>
      <c r="S46" s="110"/>
      <c r="T46" s="108"/>
    </row>
    <row r="47" spans="1:21" ht="14.25" customHeight="1">
      <c r="A47" s="11"/>
      <c r="B47" s="11"/>
      <c r="C47" s="102"/>
      <c r="D47" s="103"/>
      <c r="E47" s="109"/>
      <c r="F47" s="107"/>
      <c r="G47" s="107"/>
      <c r="H47" s="110"/>
      <c r="I47" s="111"/>
      <c r="J47" s="107"/>
      <c r="K47" s="108"/>
      <c r="L47" s="109"/>
      <c r="M47" s="107"/>
      <c r="N47" s="110"/>
      <c r="O47" s="111"/>
      <c r="P47" s="107"/>
      <c r="Q47" s="108"/>
      <c r="R47" s="111"/>
      <c r="S47" s="110"/>
      <c r="T47" s="108"/>
    </row>
    <row r="48" spans="1:21" ht="14.25" customHeight="1">
      <c r="A48" s="11"/>
      <c r="B48" s="11"/>
      <c r="C48" s="102"/>
      <c r="D48" s="103"/>
      <c r="E48" s="109"/>
      <c r="F48" s="107"/>
      <c r="G48" s="107"/>
      <c r="H48" s="110"/>
      <c r="I48" s="111"/>
      <c r="J48" s="107"/>
      <c r="K48" s="108"/>
      <c r="L48" s="109"/>
      <c r="M48" s="107"/>
      <c r="N48" s="110"/>
      <c r="O48" s="111"/>
      <c r="P48" s="107"/>
      <c r="Q48" s="108"/>
      <c r="R48" s="111"/>
      <c r="S48" s="110"/>
      <c r="T48" s="108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11"/>
      <c r="J49" s="107"/>
      <c r="K49" s="108"/>
      <c r="L49" s="109"/>
      <c r="M49" s="107"/>
      <c r="N49" s="110"/>
      <c r="O49" s="111"/>
      <c r="P49" s="107"/>
      <c r="Q49" s="108"/>
      <c r="R49" s="111"/>
      <c r="S49" s="110"/>
      <c r="T49" s="108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11"/>
      <c r="J50" s="107"/>
      <c r="K50" s="108"/>
      <c r="L50" s="109"/>
      <c r="M50" s="107"/>
      <c r="N50" s="110"/>
      <c r="O50" s="111"/>
      <c r="P50" s="107"/>
      <c r="Q50" s="108"/>
      <c r="R50" s="111"/>
      <c r="S50" s="110"/>
      <c r="T50" s="108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11"/>
      <c r="J51" s="107"/>
      <c r="K51" s="108"/>
      <c r="L51" s="109"/>
      <c r="M51" s="107"/>
      <c r="N51" s="110"/>
      <c r="O51" s="111"/>
      <c r="P51" s="107"/>
      <c r="Q51" s="108"/>
      <c r="R51" s="111"/>
      <c r="S51" s="110"/>
      <c r="T51" s="108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79"/>
      <c r="I52" s="120"/>
      <c r="J52" s="116"/>
      <c r="K52" s="117"/>
      <c r="L52" s="118"/>
      <c r="M52" s="116"/>
      <c r="N52" s="119"/>
      <c r="O52" s="120"/>
      <c r="P52" s="116"/>
      <c r="Q52" s="117"/>
      <c r="R52" s="120"/>
      <c r="S52" s="119"/>
      <c r="T52" s="117"/>
    </row>
    <row r="53" spans="1:23" ht="14.25" customHeight="1">
      <c r="A53" s="185"/>
      <c r="B53" s="186"/>
      <c r="C53" s="38"/>
      <c r="D53" s="187"/>
      <c r="E53" s="100" t="s">
        <v>50</v>
      </c>
      <c r="F53" s="96">
        <f>IF(K58&gt;0,SQRT((1-K58^2)/K58^2),)</f>
        <v>0</v>
      </c>
      <c r="G53" s="188"/>
      <c r="H53" s="189"/>
      <c r="I53" s="186"/>
      <c r="J53" s="96"/>
      <c r="K53" s="97"/>
      <c r="L53" s="100" t="s">
        <v>50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191"/>
      <c r="D54" s="192"/>
      <c r="E54" s="23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 t="s">
        <v>50</v>
      </c>
      <c r="M54" s="151">
        <f>IF(I59&gt;0,SQRT((1-I59^2)/I59^2),)</f>
        <v>0</v>
      </c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65"/>
      <c r="J57" s="399" t="s">
        <v>109</v>
      </c>
      <c r="K57" s="400"/>
      <c r="L57" s="401"/>
      <c r="M57" s="399" t="s">
        <v>109</v>
      </c>
      <c r="N57" s="402"/>
      <c r="O57" s="403"/>
      <c r="P57" s="399" t="s">
        <v>109</v>
      </c>
      <c r="Q57" s="400"/>
      <c r="R57" s="403"/>
      <c r="S57" s="399" t="s">
        <v>109</v>
      </c>
      <c r="T57" s="62"/>
    </row>
    <row r="58" spans="1:23" ht="14.25" customHeight="1" thickBo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8"/>
      <c r="I58" s="220"/>
      <c r="J58" s="328"/>
      <c r="K58" s="329"/>
      <c r="L58" s="220"/>
      <c r="M58" s="328"/>
      <c r="N58" s="329"/>
      <c r="O58" s="220"/>
      <c r="P58" s="328"/>
      <c r="Q58" s="329"/>
      <c r="R58" s="220"/>
      <c r="S58" s="328"/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7"/>
      <c r="I59" s="334"/>
      <c r="J59" s="328"/>
      <c r="K59" s="333"/>
      <c r="L59" s="334"/>
      <c r="M59" s="328"/>
      <c r="N59" s="333"/>
      <c r="O59" s="334"/>
      <c r="P59" s="328"/>
      <c r="Q59" s="333"/>
      <c r="R59" s="334"/>
      <c r="S59" s="328"/>
      <c r="T59" s="3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3"/>
      <c r="I60" s="404"/>
      <c r="J60" s="405"/>
      <c r="K60" s="406"/>
      <c r="L60" s="404"/>
      <c r="M60" s="405"/>
      <c r="N60" s="406"/>
      <c r="O60" s="404"/>
      <c r="P60" s="405"/>
      <c r="Q60" s="406"/>
      <c r="R60" s="404"/>
      <c r="S60" s="405"/>
      <c r="T60" s="407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39"/>
      <c r="I61" s="408"/>
      <c r="J61" s="409"/>
      <c r="K61" s="410"/>
      <c r="L61" s="408"/>
      <c r="M61" s="409"/>
      <c r="N61" s="410"/>
      <c r="O61" s="408"/>
      <c r="P61" s="409"/>
      <c r="Q61" s="410"/>
      <c r="R61" s="408"/>
      <c r="S61" s="409"/>
      <c r="T61" s="411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51">
        <f>ROUND((V8^2+W8^2)*[1]АРЭС!$F$8/[1]АРЭС!$C$8^2,4)</f>
        <v>3.0000000000000001E-3</v>
      </c>
      <c r="J62" s="412" t="s">
        <v>59</v>
      </c>
      <c r="K62" s="413">
        <f>ROUND((V8^2+W8^2)*[1]АРЭС!$I$8/([1]АРЭС!$C$8*100),4)</f>
        <v>9.7600000000000006E-2</v>
      </c>
      <c r="L62" s="414">
        <f>ROUND((X8^2+Y8^2)*[1]АРЭС!$F$8/[1]АРЭС!$C$8^2,4)</f>
        <v>3.0999999999999999E-3</v>
      </c>
      <c r="M62" s="412" t="s">
        <v>59</v>
      </c>
      <c r="N62" s="413">
        <f>ROUND((X8^2+Y8^2)*[1]АРЭС!$I$8/([1]АРЭС!$C$8*100),4)</f>
        <v>0.10009999999999999</v>
      </c>
      <c r="O62" s="414">
        <f>ROUND((Z8^2+AA8^2)*[1]АРЭС!$F$8/[1]АРЭС!$C$8^2,4)</f>
        <v>3.2000000000000002E-3</v>
      </c>
      <c r="P62" s="412" t="s">
        <v>59</v>
      </c>
      <c r="Q62" s="413">
        <f>ROUND((Z8^2+AA8^2)*[1]АРЭС!$I$8/([1]АРЭС!$C$8*100),4)</f>
        <v>0.1024</v>
      </c>
      <c r="R62" s="414">
        <f>ROUND((AB8^2+AC8^2)*[1]АРЭС!$F$8/[1]АРЭС!$C$8^2,4)</f>
        <v>2.8E-3</v>
      </c>
      <c r="S62" s="412" t="s">
        <v>59</v>
      </c>
      <c r="T62" s="413">
        <f>ROUND((AB8^2+AC8^2)*[1]АРЭС!$I$8/([1]АРЭС!$C$8*100),4)</f>
        <v>8.9899999999999994E-2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ROUND((V12^2+W12^2)*[1]АРЭС!$F$9/[1]АРЭС!$C$9^2,4)</f>
        <v>1.5E-3</v>
      </c>
      <c r="J63" s="412" t="s">
        <v>59</v>
      </c>
      <c r="K63" s="413">
        <f>ROUND((V12^2+W12^2)*[1]АРЭС!$I$9/([1]АРЭС!$C$9*100),4)</f>
        <v>4.8000000000000001E-2</v>
      </c>
      <c r="L63" s="414">
        <f>ROUND((X12^2+Y12^2)*[1]АРЭС!$F$9/[1]АРЭС!$C$9^2,4)</f>
        <v>1.6000000000000001E-3</v>
      </c>
      <c r="M63" s="412" t="s">
        <v>59</v>
      </c>
      <c r="N63" s="413">
        <f>ROUND((X12^2+Y12^2)*[1]АРЭС!$I$9/([1]АРЭС!$C$9*100),4)</f>
        <v>5.1400000000000001E-2</v>
      </c>
      <c r="O63" s="414">
        <f>ROUND((Z12^2+AA12^2)*[1]АРЭС!$F$9/[1]АРЭС!$C$9^2,4)</f>
        <v>1.6000000000000001E-3</v>
      </c>
      <c r="P63" s="412" t="s">
        <v>59</v>
      </c>
      <c r="Q63" s="413">
        <f>ROUND((Z12^2+AA12^2)*[1]АРЭС!$I$9/([1]АРЭС!$C$9*100),4)</f>
        <v>5.16E-2</v>
      </c>
      <c r="R63" s="414">
        <f>ROUND((AB12^2+AC12^2)*[1]АРЭС!$F$9/[1]АРЭС!$C$9^2,4)</f>
        <v>1.5E-3</v>
      </c>
      <c r="S63" s="412" t="s">
        <v>59</v>
      </c>
      <c r="T63" s="413">
        <f>ROUND((AB12^2+AC12^2)*[1]АРЭС!$I$9/([1]АРЭС!$C$9*100),4)</f>
        <v>4.8000000000000001E-2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I62+V8+V7+H6</f>
        <v>3.056</v>
      </c>
      <c r="J66" s="266" t="s">
        <v>59</v>
      </c>
      <c r="K66" s="267">
        <f>K62+W8+W7+H7</f>
        <v>2.5815999999999999</v>
      </c>
      <c r="L66" s="265">
        <f>L62+X8+X7+H6</f>
        <v>3.0784999999999996</v>
      </c>
      <c r="M66" s="266" t="s">
        <v>59</v>
      </c>
      <c r="N66" s="268">
        <f>N62+Y8+Y7+H7</f>
        <v>2.6331000000000002</v>
      </c>
      <c r="O66" s="269">
        <f>O62+Z8+Z7+H6</f>
        <v>3.1452</v>
      </c>
      <c r="P66" s="266" t="s">
        <v>59</v>
      </c>
      <c r="Q66" s="267">
        <f>Q62+AA8+AA7+H7</f>
        <v>2.6204000000000001</v>
      </c>
      <c r="R66" s="265">
        <f>R62+AB8+AB7+H6</f>
        <v>3.0655999999999999</v>
      </c>
      <c r="S66" s="266" t="s">
        <v>59</v>
      </c>
      <c r="T66" s="268">
        <f>T62+AC8+AC7+H7</f>
        <v>2.2969000000000004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I63+V12+V11+H10</f>
        <v>2.3965000000000001</v>
      </c>
      <c r="J67" s="254" t="s">
        <v>59</v>
      </c>
      <c r="K67" s="276">
        <f>K63+W12+W11+H11</f>
        <v>1.4405999999999999</v>
      </c>
      <c r="L67" s="277">
        <f>L63+X12+X11+H10</f>
        <v>2.4691999999999998</v>
      </c>
      <c r="M67" s="254" t="s">
        <v>59</v>
      </c>
      <c r="N67" s="278">
        <f>N63+Y12+Y11+H11</f>
        <v>1.5010000000000001</v>
      </c>
      <c r="O67" s="276">
        <f>O63+Z12+Z11+H10</f>
        <v>2.4785999999999997</v>
      </c>
      <c r="P67" s="254" t="s">
        <v>59</v>
      </c>
      <c r="Q67" s="276">
        <f>Q63+AA12+AA11+H11</f>
        <v>1.4976</v>
      </c>
      <c r="R67" s="277">
        <f>R63+AB12+AB11+H10</f>
        <v>2.4043000000000001</v>
      </c>
      <c r="S67" s="254" t="s">
        <v>59</v>
      </c>
      <c r="T67" s="278">
        <f>T63+AC12+AC11+H11</f>
        <v>1.4219999999999999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5.4525000000000006</v>
      </c>
      <c r="J70" s="291" t="s">
        <v>59</v>
      </c>
      <c r="K70" s="292">
        <f>K66+K67</f>
        <v>4.0221999999999998</v>
      </c>
      <c r="L70" s="290">
        <f>L66+L67</f>
        <v>5.547699999999999</v>
      </c>
      <c r="M70" s="291" t="s">
        <v>59</v>
      </c>
      <c r="N70" s="292">
        <f>N66+N67</f>
        <v>4.1341000000000001</v>
      </c>
      <c r="O70" s="290">
        <f>O66+O67</f>
        <v>5.6237999999999992</v>
      </c>
      <c r="P70" s="291" t="s">
        <v>59</v>
      </c>
      <c r="Q70" s="292">
        <f>Q66+Q67</f>
        <v>4.1180000000000003</v>
      </c>
      <c r="R70" s="290">
        <f>R66+R67</f>
        <v>5.4699</v>
      </c>
      <c r="S70" s="291" t="s">
        <v>59</v>
      </c>
      <c r="T70" s="292">
        <f>T66+T67</f>
        <v>3.7189000000000005</v>
      </c>
    </row>
    <row r="71" spans="1:20" ht="14.25" customHeight="1" thickBot="1">
      <c r="A71" s="11"/>
      <c r="B71" s="121" t="s">
        <v>65</v>
      </c>
      <c r="C71" s="122"/>
      <c r="D71" s="123"/>
      <c r="E71" s="293" t="str">
        <f>[4]РОЗОВАЯ1!E71</f>
        <v>Секисова М.К.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 ht="15">
      <c r="B74" t="s">
        <v>68</v>
      </c>
      <c r="P74" t="s">
        <v>69</v>
      </c>
      <c r="R74" s="381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74"/>
  <sheetViews>
    <sheetView topLeftCell="A22" workbookViewId="0">
      <selection activeCell="N45" sqref="N45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74</v>
      </c>
      <c r="J3" s="9"/>
      <c r="K3" s="10"/>
      <c r="L3" s="8" t="s">
        <v>12</v>
      </c>
      <c r="M3" s="9"/>
      <c r="N3" s="10"/>
      <c r="O3" s="8" t="s">
        <v>75</v>
      </c>
      <c r="P3" s="9"/>
      <c r="Q3" s="10"/>
      <c r="R3" s="8" t="s">
        <v>13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09">
        <v>7</v>
      </c>
      <c r="F6" s="310"/>
      <c r="G6" s="85" t="s">
        <v>21</v>
      </c>
      <c r="H6" s="33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12">
        <f>IF(I7&gt;0,ROUND(I7*$I$56*$I$58*SQRT(3)/1000,2),J7)</f>
        <v>0</v>
      </c>
      <c r="W7" s="313">
        <f>IF(K7&gt;0,K7,ROUND(V7*$M$53,2))</f>
        <v>0</v>
      </c>
      <c r="X7" s="312">
        <f>IF(L7&gt;0,ROUND(L7*$L$56*$L$58*SQRT(3)/1000,2),M7)</f>
        <v>0</v>
      </c>
      <c r="Y7" s="313">
        <f>IF(N7&gt;0,N7,ROUND(X7*$M$53,2))</f>
        <v>0</v>
      </c>
      <c r="Z7" s="312">
        <f>IF(O7&gt;0,ROUND(O7*$O$56*$O$58*SQRT(3)/1000,2),P7)</f>
        <v>0</v>
      </c>
      <c r="AA7" s="313">
        <f>IF(Q7&gt;0,Q7,ROUND(Z7*$M$53,2))</f>
        <v>0</v>
      </c>
      <c r="AB7" s="312">
        <f>IF(R7&gt;0,ROUND(R7*$R$56*$R$58*SQRT(3)/1000,2),S7)</f>
        <v>0</v>
      </c>
      <c r="AC7" s="31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3.1520000000000001</v>
      </c>
      <c r="K8" s="314">
        <v>2.0009999999999999</v>
      </c>
      <c r="L8" s="315"/>
      <c r="M8" s="61">
        <v>3.415</v>
      </c>
      <c r="N8" s="314">
        <v>2.2879999999999998</v>
      </c>
      <c r="O8" s="316"/>
      <c r="P8" s="61">
        <v>3.5649999999999999</v>
      </c>
      <c r="Q8" s="314">
        <v>2.4089999999999998</v>
      </c>
      <c r="R8" s="316"/>
      <c r="S8" s="317">
        <v>3.5089999999999999</v>
      </c>
      <c r="T8" s="314">
        <v>2.359</v>
      </c>
      <c r="U8" t="s">
        <v>118</v>
      </c>
      <c r="V8" s="395">
        <f>IF(I8&gt;0,ROUND(I8*$I$57*$K$58*SQRT(3)/1000,3),J8)</f>
        <v>3.1520000000000001</v>
      </c>
      <c r="W8" s="396">
        <f>IF(K8&gt;0,K8,ROUND(V8*$F$53,3))</f>
        <v>2.0009999999999999</v>
      </c>
      <c r="X8" s="395">
        <f>IF(L8&gt;0,ROUND(L8*$L$57*$N$58*SQRT(3)/1000,3),M8)</f>
        <v>3.415</v>
      </c>
      <c r="Y8" s="396">
        <f>IF(N8&gt;0,N8,ROUND(X8*$F$53,3))</f>
        <v>2.2879999999999998</v>
      </c>
      <c r="Z8" s="395">
        <f>IF(O8&gt;0,ROUND(O8*$O$57*$Q$58*SQRT(3)/1000,3),P8)</f>
        <v>3.5649999999999999</v>
      </c>
      <c r="AA8" s="396">
        <f>IF(Q8&gt;0,Q8,ROUND(Z8*$F$53,3))</f>
        <v>2.4089999999999998</v>
      </c>
      <c r="AB8" s="395">
        <f>IF(R8&gt;0,ROUND(R8*$R$57*$T$58*SQRT(3)/1000,3),S8)</f>
        <v>3.5089999999999999</v>
      </c>
      <c r="AC8" s="68">
        <f>IF(T8&gt;0,T8,ROUND(AB8*$F$53,3))</f>
        <v>2.359</v>
      </c>
    </row>
    <row r="9" spans="1:31" ht="14.25" customHeight="1" thickBot="1">
      <c r="A9" s="11"/>
      <c r="B9" s="11"/>
      <c r="C9" s="69"/>
      <c r="D9" s="70" t="s">
        <v>26</v>
      </c>
      <c r="E9" s="318"/>
      <c r="F9" s="319"/>
      <c r="G9" s="319"/>
      <c r="H9" s="320"/>
      <c r="I9" s="79"/>
      <c r="J9" s="321"/>
      <c r="K9" s="322"/>
      <c r="L9" s="323"/>
      <c r="M9" s="321"/>
      <c r="N9" s="324"/>
      <c r="O9" s="325"/>
      <c r="P9" s="321"/>
      <c r="Q9" s="322"/>
      <c r="R9" s="325"/>
      <c r="S9" s="324"/>
      <c r="T9" s="322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90</v>
      </c>
      <c r="D10" s="82">
        <v>110</v>
      </c>
      <c r="E10" s="309">
        <v>7</v>
      </c>
      <c r="F10" s="310"/>
      <c r="G10" s="85" t="s">
        <v>21</v>
      </c>
      <c r="H10" s="33">
        <f>[1]АРЭС!$E$9</f>
        <v>2.5000000000000001E-2</v>
      </c>
      <c r="I10" s="34"/>
      <c r="J10" s="328"/>
      <c r="K10" s="222"/>
      <c r="L10" s="221"/>
      <c r="M10" s="328"/>
      <c r="N10" s="329"/>
      <c r="O10" s="220"/>
      <c r="P10" s="328"/>
      <c r="Q10" s="222"/>
      <c r="R10" s="220"/>
      <c r="S10" s="329"/>
      <c r="T10" s="222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330"/>
      <c r="K11" s="331"/>
      <c r="L11" s="332"/>
      <c r="M11" s="330"/>
      <c r="N11" s="333"/>
      <c r="O11" s="334"/>
      <c r="P11" s="330"/>
      <c r="Q11" s="331"/>
      <c r="R11" s="334"/>
      <c r="S11" s="333"/>
      <c r="T11" s="331"/>
      <c r="U11" s="39" t="s">
        <v>88</v>
      </c>
      <c r="V11" s="312">
        <f>IF(I11&gt;0,ROUND(I11*$K$56*$I$59*SQRT(3)/1000,2),J11)</f>
        <v>0</v>
      </c>
      <c r="W11" s="313">
        <f>IF(K11&gt;0,K11,ROUND(V11*$M$54,2))</f>
        <v>0</v>
      </c>
      <c r="X11" s="312">
        <f>IF(L11&gt;0,ROUND(L11*$N$56*$L$59*SQRT(3)/1000,2),M11)</f>
        <v>0</v>
      </c>
      <c r="Y11" s="313">
        <f>IF(N11&gt;0,N11,ROUND(X11*$M$54,2))</f>
        <v>0</v>
      </c>
      <c r="Z11" s="312">
        <f>IF(O11&gt;0,ROUND(O11*$Q$56*$O$59*SQRT(3)/1000,2),P11)</f>
        <v>0</v>
      </c>
      <c r="AA11" s="313">
        <f>IF(Q11&gt;0,Q11,ROUND(Z11*$M$54,2))</f>
        <v>0</v>
      </c>
      <c r="AB11" s="312">
        <f>IF(R11&gt;0,ROUND(R11*$T$56*$R$59*SQRT(3)/1000,2),S11)</f>
        <v>0</v>
      </c>
      <c r="AC11" s="31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65"/>
      <c r="J12" s="61">
        <v>2.3740000000000001</v>
      </c>
      <c r="K12" s="314">
        <v>1.151</v>
      </c>
      <c r="L12" s="315"/>
      <c r="M12" s="61">
        <v>2.3490000000000002</v>
      </c>
      <c r="N12" s="314">
        <v>1.1379999999999999</v>
      </c>
      <c r="O12" s="316"/>
      <c r="P12" s="61">
        <v>2.3519999999999999</v>
      </c>
      <c r="Q12" s="314">
        <v>1.141</v>
      </c>
      <c r="R12" s="316"/>
      <c r="S12" s="317">
        <v>2.3645999999999998</v>
      </c>
      <c r="T12" s="314">
        <v>1.1419999999999999</v>
      </c>
      <c r="U12" t="s">
        <v>118</v>
      </c>
      <c r="V12" s="395">
        <f>IF(I12&gt;0,ROUND(I12*$K$57*$K$59*SQRT(3)/1000,3),J12)</f>
        <v>2.3740000000000001</v>
      </c>
      <c r="W12" s="396">
        <f>IF(K12&gt;0,K12,ROUND(V12*$F$54,3))</f>
        <v>1.151</v>
      </c>
      <c r="X12" s="395">
        <f>IF(L12&gt;0,ROUND(L12*$N$57*$N$59*SQRT(3)/1000,3),M12)</f>
        <v>2.3490000000000002</v>
      </c>
      <c r="Y12" s="396">
        <f>IF(N12&gt;0,N12,ROUND(X12*$F$54,3))</f>
        <v>1.1379999999999999</v>
      </c>
      <c r="Z12" s="395">
        <f>IF(O12&gt;0,ROUND(O12*$Q$57*$Q$59*SQRT(3)/1000,3),P12)</f>
        <v>2.3519999999999999</v>
      </c>
      <c r="AA12" s="396">
        <f>IF(Q12&gt;0,Q12,ROUND(Z12*$F$54,3))</f>
        <v>1.141</v>
      </c>
      <c r="AB12" s="395">
        <f>IF(R12&gt;0,ROUND(R12*$T$57*$T$59*SQRT(3)/1000,3),S12)</f>
        <v>2.3645999999999998</v>
      </c>
      <c r="AC12" s="396">
        <f>IF(T12&gt;0,T12,ROUND(AB12*$F$54,3))</f>
        <v>1.1419999999999999</v>
      </c>
    </row>
    <row r="13" spans="1:31" ht="14.25" customHeight="1" thickBot="1">
      <c r="A13" s="11"/>
      <c r="B13" s="11"/>
      <c r="C13" s="69"/>
      <c r="D13" s="70" t="s">
        <v>26</v>
      </c>
      <c r="E13" s="318"/>
      <c r="F13" s="319"/>
      <c r="G13" s="319"/>
      <c r="H13" s="320"/>
      <c r="I13" s="79"/>
      <c r="J13" s="321"/>
      <c r="K13" s="322"/>
      <c r="L13" s="323"/>
      <c r="M13" s="321"/>
      <c r="N13" s="324"/>
      <c r="O13" s="325"/>
      <c r="P13" s="321"/>
      <c r="Q13" s="322"/>
      <c r="R13" s="325"/>
      <c r="S13" s="324"/>
      <c r="T13" s="322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97" t="s">
        <v>21</v>
      </c>
      <c r="H14" s="97"/>
      <c r="I14" s="100"/>
      <c r="J14" s="335"/>
      <c r="K14" s="336"/>
      <c r="L14" s="337"/>
      <c r="M14" s="335"/>
      <c r="N14" s="338"/>
      <c r="O14" s="339"/>
      <c r="P14" s="335"/>
      <c r="Q14" s="336"/>
      <c r="R14" s="339"/>
      <c r="S14" s="338"/>
      <c r="T14" s="336"/>
    </row>
    <row r="15" spans="1:31" ht="14.25" customHeight="1">
      <c r="A15" s="11"/>
      <c r="B15" s="11"/>
      <c r="C15" s="41"/>
      <c r="D15" s="42"/>
      <c r="E15" s="102"/>
      <c r="F15" s="103"/>
      <c r="G15" s="398" t="s">
        <v>25</v>
      </c>
      <c r="H15" s="108"/>
      <c r="I15" s="111"/>
      <c r="J15" s="340"/>
      <c r="K15" s="341"/>
      <c r="L15" s="342"/>
      <c r="M15" s="340"/>
      <c r="N15" s="343"/>
      <c r="O15" s="344"/>
      <c r="P15" s="340"/>
      <c r="Q15" s="341"/>
      <c r="R15" s="344"/>
      <c r="S15" s="343"/>
      <c r="T15" s="341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45"/>
      <c r="K16" s="346"/>
      <c r="L16" s="347"/>
      <c r="M16" s="345"/>
      <c r="N16" s="351"/>
      <c r="O16" s="350"/>
      <c r="P16" s="345"/>
      <c r="Q16" s="346"/>
      <c r="R16" s="350"/>
      <c r="S16" s="351"/>
      <c r="T16" s="346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52"/>
      <c r="K17" s="353"/>
      <c r="L17" s="354"/>
      <c r="M17" s="352"/>
      <c r="N17" s="355"/>
      <c r="O17" s="356"/>
      <c r="P17" s="352"/>
      <c r="Q17" s="353"/>
      <c r="R17" s="356"/>
      <c r="S17" s="355"/>
      <c r="T17" s="353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97" t="s">
        <v>21</v>
      </c>
      <c r="H18" s="97"/>
      <c r="I18" s="100"/>
      <c r="J18" s="335"/>
      <c r="K18" s="336"/>
      <c r="L18" s="337"/>
      <c r="M18" s="335"/>
      <c r="N18" s="338"/>
      <c r="O18" s="339"/>
      <c r="P18" s="335"/>
      <c r="Q18" s="336"/>
      <c r="R18" s="339"/>
      <c r="S18" s="338"/>
      <c r="T18" s="336"/>
    </row>
    <row r="19" spans="1:20" ht="14.25" customHeight="1">
      <c r="A19" s="11"/>
      <c r="B19" s="11"/>
      <c r="C19" s="41"/>
      <c r="D19" s="42"/>
      <c r="E19" s="102"/>
      <c r="F19" s="103"/>
      <c r="G19" s="398" t="s">
        <v>25</v>
      </c>
      <c r="H19" s="108"/>
      <c r="I19" s="111"/>
      <c r="J19" s="340"/>
      <c r="K19" s="341"/>
      <c r="L19" s="342"/>
      <c r="M19" s="340"/>
      <c r="N19" s="343"/>
      <c r="O19" s="344"/>
      <c r="P19" s="340"/>
      <c r="Q19" s="341"/>
      <c r="R19" s="344"/>
      <c r="S19" s="343"/>
      <c r="T19" s="341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45"/>
      <c r="K20" s="346"/>
      <c r="L20" s="347"/>
      <c r="M20" s="345"/>
      <c r="N20" s="351"/>
      <c r="O20" s="350"/>
      <c r="P20" s="345"/>
      <c r="Q20" s="346"/>
      <c r="R20" s="350"/>
      <c r="S20" s="351"/>
      <c r="T20" s="346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52"/>
      <c r="K21" s="353"/>
      <c r="L21" s="354"/>
      <c r="M21" s="352"/>
      <c r="N21" s="355"/>
      <c r="O21" s="356"/>
      <c r="P21" s="352"/>
      <c r="Q21" s="353"/>
      <c r="R21" s="356"/>
      <c r="S21" s="355"/>
      <c r="T21" s="353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335"/>
      <c r="K22" s="336"/>
      <c r="L22" s="337"/>
      <c r="M22" s="335"/>
      <c r="N22" s="338"/>
      <c r="O22" s="339"/>
      <c r="P22" s="335"/>
      <c r="Q22" s="336"/>
      <c r="R22" s="339"/>
      <c r="S22" s="338"/>
      <c r="T22" s="336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357"/>
      <c r="K23" s="358"/>
      <c r="L23" s="359"/>
      <c r="M23" s="357"/>
      <c r="N23" s="360"/>
      <c r="O23" s="361"/>
      <c r="P23" s="357"/>
      <c r="Q23" s="358"/>
      <c r="R23" s="361"/>
      <c r="S23" s="360"/>
      <c r="T23" s="358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5.5259999999999998</v>
      </c>
      <c r="K24" s="149">
        <f>K8+K12</f>
        <v>3.1520000000000001</v>
      </c>
      <c r="L24" s="362"/>
      <c r="M24" s="149">
        <f>M8+M12</f>
        <v>5.7640000000000002</v>
      </c>
      <c r="N24" s="149">
        <f>N8+N12</f>
        <v>3.4259999999999997</v>
      </c>
      <c r="O24" s="363"/>
      <c r="P24" s="149">
        <f>P8+P12</f>
        <v>5.9169999999999998</v>
      </c>
      <c r="Q24" s="149">
        <f>Q8+Q12</f>
        <v>3.55</v>
      </c>
      <c r="R24" s="363"/>
      <c r="S24" s="364">
        <f>S8+S12</f>
        <v>5.8735999999999997</v>
      </c>
      <c r="T24" s="149">
        <f>T8+T12</f>
        <v>3.5009999999999999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119</v>
      </c>
      <c r="D27" s="157"/>
      <c r="E27" s="158">
        <v>48.7</v>
      </c>
      <c r="F27" s="159">
        <v>65</v>
      </c>
      <c r="G27" s="159"/>
      <c r="H27" s="160"/>
      <c r="I27" s="161"/>
      <c r="J27" s="162">
        <v>0.03</v>
      </c>
      <c r="K27" s="163">
        <v>4.1000000000000002E-2</v>
      </c>
      <c r="L27" s="164"/>
      <c r="M27" s="162">
        <v>0.03</v>
      </c>
      <c r="N27" s="165">
        <v>0.04</v>
      </c>
      <c r="O27" s="161"/>
      <c r="P27" s="162">
        <v>0.03</v>
      </c>
      <c r="Q27" s="163">
        <v>3.9E-2</v>
      </c>
      <c r="R27" s="161"/>
      <c r="S27" s="165">
        <v>0.03</v>
      </c>
      <c r="T27" s="163">
        <v>0.04</v>
      </c>
    </row>
    <row r="28" spans="1:20" ht="14.25" customHeight="1">
      <c r="A28" s="11"/>
      <c r="B28" s="11"/>
      <c r="C28" s="166" t="s">
        <v>120</v>
      </c>
      <c r="D28" s="167"/>
      <c r="E28" s="168"/>
      <c r="F28" s="169"/>
      <c r="G28" s="169"/>
      <c r="H28" s="170"/>
      <c r="I28" s="47"/>
      <c r="J28" s="330">
        <v>0.67800000000000005</v>
      </c>
      <c r="K28" s="330"/>
      <c r="L28" s="330"/>
      <c r="M28" s="330">
        <v>0.69299999999999995</v>
      </c>
      <c r="N28" s="330"/>
      <c r="O28" s="330"/>
      <c r="P28" s="330">
        <v>0.69199999999999995</v>
      </c>
      <c r="Q28" s="330"/>
      <c r="R28" s="330"/>
      <c r="S28" s="330">
        <v>0.69199999999999995</v>
      </c>
      <c r="T28" s="53"/>
    </row>
    <row r="29" spans="1:20" ht="14.25" customHeight="1">
      <c r="A29" s="11"/>
      <c r="B29" s="11"/>
      <c r="C29" s="166" t="s">
        <v>121</v>
      </c>
      <c r="D29" s="167"/>
      <c r="E29" s="168">
        <v>48.7</v>
      </c>
      <c r="F29" s="169">
        <v>65</v>
      </c>
      <c r="G29" s="169"/>
      <c r="H29" s="170"/>
      <c r="I29" s="47"/>
      <c r="J29" s="51">
        <v>0.185</v>
      </c>
      <c r="K29" s="53">
        <v>5.7000000000000002E-2</v>
      </c>
      <c r="L29" s="50"/>
      <c r="M29" s="51">
        <v>0.307</v>
      </c>
      <c r="N29" s="52">
        <v>0.28399999999999997</v>
      </c>
      <c r="O29" s="47"/>
      <c r="P29" s="51">
        <v>0.377</v>
      </c>
      <c r="Q29" s="53">
        <v>0.38700000000000001</v>
      </c>
      <c r="R29" s="47"/>
      <c r="S29" s="52">
        <v>0.35599999999999998</v>
      </c>
      <c r="T29" s="53">
        <v>0.379</v>
      </c>
    </row>
    <row r="30" spans="1:20" ht="14.25" customHeight="1">
      <c r="A30" s="11"/>
      <c r="B30" s="11"/>
      <c r="C30" s="166" t="s">
        <v>122</v>
      </c>
      <c r="D30" s="167"/>
      <c r="E30" s="168"/>
      <c r="F30" s="169"/>
      <c r="G30" s="169"/>
      <c r="H30" s="170"/>
      <c r="I30" s="47"/>
      <c r="J30" s="51">
        <v>6.2E-2</v>
      </c>
      <c r="K30" s="53">
        <v>0.03</v>
      </c>
      <c r="L30" s="50"/>
      <c r="M30" s="51">
        <v>5.8999999999999997E-2</v>
      </c>
      <c r="N30" s="52">
        <v>0.03</v>
      </c>
      <c r="O30" s="47"/>
      <c r="P30" s="51">
        <v>5.7000000000000002E-2</v>
      </c>
      <c r="Q30" s="53">
        <v>2.9000000000000001E-2</v>
      </c>
      <c r="R30" s="47"/>
      <c r="S30" s="52">
        <v>6.0999999999999999E-2</v>
      </c>
      <c r="T30" s="53">
        <v>2.9000000000000001E-2</v>
      </c>
    </row>
    <row r="31" spans="1:20" ht="14.25" customHeight="1">
      <c r="A31" s="11"/>
      <c r="B31" s="11"/>
      <c r="C31" s="166" t="s">
        <v>123</v>
      </c>
      <c r="D31" s="167"/>
      <c r="E31" s="168"/>
      <c r="F31" s="169"/>
      <c r="G31" s="169"/>
      <c r="H31" s="170"/>
      <c r="I31" s="47"/>
      <c r="J31" s="51">
        <v>6.2E-2</v>
      </c>
      <c r="K31" s="53">
        <v>3.3000000000000002E-2</v>
      </c>
      <c r="L31" s="50"/>
      <c r="M31" s="51">
        <v>6.3E-2</v>
      </c>
      <c r="N31" s="52">
        <v>3.3000000000000002E-2</v>
      </c>
      <c r="O31" s="47"/>
      <c r="P31" s="51">
        <v>6.4000000000000001E-2</v>
      </c>
      <c r="Q31" s="53">
        <v>3.4000000000000002E-2</v>
      </c>
      <c r="R31" s="47"/>
      <c r="S31" s="52">
        <v>6.0999999999999999E-2</v>
      </c>
      <c r="T31" s="53">
        <v>3.2000000000000001E-2</v>
      </c>
    </row>
    <row r="32" spans="1:20" ht="14.25" customHeight="1">
      <c r="A32" s="11"/>
      <c r="B32" s="11"/>
      <c r="C32" s="166" t="s">
        <v>124</v>
      </c>
      <c r="D32" s="167"/>
      <c r="E32" s="168"/>
      <c r="F32" s="169"/>
      <c r="G32" s="169"/>
      <c r="H32" s="170"/>
      <c r="I32" s="47"/>
      <c r="J32" s="51">
        <v>1.4999999999999999E-2</v>
      </c>
      <c r="K32" s="53">
        <v>3.0000000000000001E-3</v>
      </c>
      <c r="L32" s="50"/>
      <c r="M32" s="51">
        <v>1.2999999999999999E-2</v>
      </c>
      <c r="N32" s="52">
        <v>2E-3</v>
      </c>
      <c r="O32" s="47"/>
      <c r="P32" s="51">
        <v>1.2E-2</v>
      </c>
      <c r="Q32" s="53">
        <v>2E-3</v>
      </c>
      <c r="R32" s="47"/>
      <c r="S32" s="52">
        <v>1.2E-2</v>
      </c>
      <c r="T32" s="53">
        <v>2E-3</v>
      </c>
    </row>
    <row r="33" spans="1:21" ht="14.25" customHeight="1">
      <c r="A33" s="11"/>
      <c r="B33" s="11"/>
      <c r="C33" s="166" t="s">
        <v>125</v>
      </c>
      <c r="D33" s="167"/>
      <c r="E33" s="168"/>
      <c r="F33" s="169"/>
      <c r="G33" s="169"/>
      <c r="H33" s="170"/>
      <c r="I33" s="47"/>
      <c r="J33" s="51">
        <v>0.26600000000000001</v>
      </c>
      <c r="K33" s="53">
        <v>0.17899999999999999</v>
      </c>
      <c r="L33" s="50"/>
      <c r="M33" s="51">
        <v>0.26300000000000001</v>
      </c>
      <c r="N33" s="52">
        <v>0.17499999999999999</v>
      </c>
      <c r="O33" s="47"/>
      <c r="P33" s="51">
        <v>0.25</v>
      </c>
      <c r="Q33" s="53">
        <v>0.17199999999999999</v>
      </c>
      <c r="R33" s="47"/>
      <c r="S33" s="52">
        <v>0.26</v>
      </c>
      <c r="T33" s="53">
        <v>0.17299999999999999</v>
      </c>
    </row>
    <row r="34" spans="1:21" ht="14.25" customHeight="1">
      <c r="A34" s="11"/>
      <c r="B34" s="11"/>
      <c r="C34" s="166" t="s">
        <v>126</v>
      </c>
      <c r="D34" s="167"/>
      <c r="E34" s="168">
        <v>48.7</v>
      </c>
      <c r="F34" s="169">
        <v>65</v>
      </c>
      <c r="G34" s="169"/>
      <c r="H34" s="170"/>
      <c r="I34" s="47"/>
      <c r="J34" s="51">
        <v>1.796</v>
      </c>
      <c r="K34" s="53">
        <v>1.5860000000000001</v>
      </c>
      <c r="L34" s="50"/>
      <c r="M34" s="51">
        <v>1.8129999999999999</v>
      </c>
      <c r="N34" s="52">
        <v>1.554</v>
      </c>
      <c r="O34" s="47"/>
      <c r="P34" s="51">
        <v>1.845</v>
      </c>
      <c r="Q34" s="53">
        <v>1.5640000000000001</v>
      </c>
      <c r="R34" s="47"/>
      <c r="S34" s="52">
        <v>1854</v>
      </c>
      <c r="T34" s="53">
        <v>1.5840000000000001</v>
      </c>
    </row>
    <row r="35" spans="1:21" ht="14.25" customHeight="1">
      <c r="A35" s="11"/>
      <c r="B35" s="11"/>
      <c r="C35" s="166" t="s">
        <v>127</v>
      </c>
      <c r="D35" s="167"/>
      <c r="E35" s="168">
        <v>48.7</v>
      </c>
      <c r="F35" s="169">
        <v>65</v>
      </c>
      <c r="G35" s="169"/>
      <c r="H35" s="170"/>
      <c r="I35" s="47"/>
      <c r="J35" s="51">
        <v>0.29599999999999999</v>
      </c>
      <c r="K35" s="331">
        <v>0.16700000000000001</v>
      </c>
      <c r="L35" s="50"/>
      <c r="M35" s="51">
        <v>0.29599999999999999</v>
      </c>
      <c r="N35" s="52">
        <v>0.16600000000000001</v>
      </c>
      <c r="O35" s="47"/>
      <c r="P35" s="51">
        <v>0.29599999999999999</v>
      </c>
      <c r="Q35" s="53">
        <v>0.16700000000000001</v>
      </c>
      <c r="R35" s="47"/>
      <c r="S35" s="52">
        <v>0.29599999999999999</v>
      </c>
      <c r="T35" s="53">
        <v>0.16700000000000001</v>
      </c>
    </row>
    <row r="36" spans="1:21" ht="14.25" customHeight="1">
      <c r="A36" s="11"/>
      <c r="B36" s="11"/>
      <c r="C36" s="166" t="s">
        <v>128</v>
      </c>
      <c r="D36" s="167"/>
      <c r="E36" s="168"/>
      <c r="F36" s="169"/>
      <c r="G36" s="169"/>
      <c r="H36" s="170"/>
      <c r="I36" s="47"/>
      <c r="J36" s="51">
        <v>0.51700000000000002</v>
      </c>
      <c r="K36" s="53">
        <v>0.42799999999999999</v>
      </c>
      <c r="L36" s="50"/>
      <c r="M36" s="51">
        <v>0.51600000000000001</v>
      </c>
      <c r="N36" s="52">
        <v>0.42399999999999999</v>
      </c>
      <c r="O36" s="47"/>
      <c r="P36" s="51">
        <v>0.51500000000000001</v>
      </c>
      <c r="Q36" s="53">
        <v>0.42499999999999999</v>
      </c>
      <c r="R36" s="47"/>
      <c r="S36" s="52">
        <v>0.51200000000000001</v>
      </c>
      <c r="T36" s="53">
        <v>0.42299999999999999</v>
      </c>
    </row>
    <row r="37" spans="1:21" ht="14.25" customHeight="1">
      <c r="A37" s="11"/>
      <c r="B37" s="11"/>
      <c r="C37" s="166" t="s">
        <v>129</v>
      </c>
      <c r="D37" s="167"/>
      <c r="E37" s="168"/>
      <c r="F37" s="169"/>
      <c r="G37" s="169"/>
      <c r="H37" s="170"/>
      <c r="I37" s="47"/>
      <c r="J37" s="330">
        <v>2.5000000000000001E-3</v>
      </c>
      <c r="K37" s="330"/>
      <c r="L37" s="330"/>
      <c r="M37" s="330">
        <v>2.5000000000000001E-3</v>
      </c>
      <c r="N37" s="330"/>
      <c r="O37" s="330"/>
      <c r="P37" s="330">
        <v>2.5000000000000001E-3</v>
      </c>
      <c r="Q37" s="330"/>
      <c r="R37" s="330"/>
      <c r="S37" s="330">
        <v>2.5000000000000001E-3</v>
      </c>
      <c r="T37" s="53"/>
    </row>
    <row r="38" spans="1:21" ht="14.25" customHeight="1">
      <c r="A38" s="11"/>
      <c r="B38" s="11"/>
      <c r="C38" s="166" t="s">
        <v>130</v>
      </c>
      <c r="D38" s="167"/>
      <c r="E38" s="168">
        <v>48.7</v>
      </c>
      <c r="F38" s="169">
        <v>65</v>
      </c>
      <c r="G38" s="169"/>
      <c r="H38" s="170"/>
      <c r="I38" s="47"/>
      <c r="J38" s="51">
        <v>0.104</v>
      </c>
      <c r="K38" s="53">
        <v>0.08</v>
      </c>
      <c r="L38" s="50"/>
      <c r="M38" s="51">
        <v>0.10100000000000001</v>
      </c>
      <c r="N38" s="52">
        <v>7.0000000000000007E-2</v>
      </c>
      <c r="O38" s="47"/>
      <c r="P38" s="51">
        <v>0.1</v>
      </c>
      <c r="Q38" s="53">
        <v>7.3999999999999996E-2</v>
      </c>
      <c r="R38" s="47"/>
      <c r="S38" s="52">
        <v>0.10199999999999999</v>
      </c>
      <c r="T38" s="53">
        <v>7.2999999999999995E-2</v>
      </c>
    </row>
    <row r="39" spans="1:21" ht="14.25" customHeight="1">
      <c r="A39" s="11"/>
      <c r="B39" s="11"/>
      <c r="C39" s="166" t="s">
        <v>131</v>
      </c>
      <c r="D39" s="167"/>
      <c r="E39" s="168">
        <v>48.7</v>
      </c>
      <c r="F39" s="169">
        <v>65</v>
      </c>
      <c r="G39" s="169"/>
      <c r="H39" s="170"/>
      <c r="I39" s="47"/>
      <c r="J39" s="51">
        <v>1.2549999999999999</v>
      </c>
      <c r="K39" s="53">
        <v>0.83</v>
      </c>
      <c r="L39" s="50"/>
      <c r="M39" s="51">
        <v>1.24</v>
      </c>
      <c r="N39" s="52">
        <v>0.83</v>
      </c>
      <c r="O39" s="47"/>
      <c r="P39" s="51">
        <v>1.246</v>
      </c>
      <c r="Q39" s="53">
        <v>0.82299999999999995</v>
      </c>
      <c r="R39" s="47"/>
      <c r="S39" s="52">
        <v>1.252</v>
      </c>
      <c r="T39" s="53">
        <v>0.81399999999999995</v>
      </c>
    </row>
    <row r="40" spans="1:21" ht="14.25" customHeight="1">
      <c r="A40" s="11"/>
      <c r="B40" s="11"/>
      <c r="C40" s="166" t="s">
        <v>132</v>
      </c>
      <c r="D40" s="167"/>
      <c r="E40" s="168"/>
      <c r="F40" s="169"/>
      <c r="G40" s="169"/>
      <c r="H40" s="170"/>
      <c r="I40" s="47"/>
      <c r="J40" s="51">
        <v>0.13800000000000001</v>
      </c>
      <c r="K40" s="53">
        <v>0.108</v>
      </c>
      <c r="L40" s="50"/>
      <c r="M40" s="51">
        <v>0.13600000000000001</v>
      </c>
      <c r="N40" s="52">
        <v>0.107</v>
      </c>
      <c r="O40" s="47"/>
      <c r="P40" s="51">
        <v>0.13700000000000001</v>
      </c>
      <c r="Q40" s="53">
        <v>0.107</v>
      </c>
      <c r="R40" s="47"/>
      <c r="S40" s="52">
        <v>0.13600000000000001</v>
      </c>
      <c r="T40" s="53">
        <v>0.107</v>
      </c>
    </row>
    <row r="41" spans="1:21" ht="14.25" customHeight="1">
      <c r="A41" s="11"/>
      <c r="B41" s="11"/>
      <c r="C41" s="173"/>
      <c r="D41" s="174"/>
      <c r="E41" s="109"/>
      <c r="F41" s="107"/>
      <c r="G41" s="107"/>
      <c r="H41" s="110"/>
      <c r="I41" s="111"/>
      <c r="J41" s="107"/>
      <c r="K41" s="108"/>
      <c r="L41" s="109"/>
      <c r="M41" s="107"/>
      <c r="N41" s="110"/>
      <c r="O41" s="111"/>
      <c r="P41" s="107"/>
      <c r="Q41" s="108"/>
      <c r="R41" s="111"/>
      <c r="S41" s="110"/>
      <c r="T41" s="108"/>
      <c r="U41" s="2"/>
    </row>
    <row r="42" spans="1:21" ht="14.25" customHeight="1">
      <c r="A42" s="11"/>
      <c r="B42" s="11"/>
      <c r="C42" s="173"/>
      <c r="D42" s="174"/>
      <c r="E42" s="109"/>
      <c r="F42" s="107"/>
      <c r="G42" s="107"/>
      <c r="H42" s="110"/>
      <c r="I42" s="111"/>
      <c r="J42" s="107"/>
      <c r="K42" s="108"/>
      <c r="L42" s="109"/>
      <c r="M42" s="107"/>
      <c r="N42" s="110"/>
      <c r="O42" s="111"/>
      <c r="P42" s="107"/>
      <c r="Q42" s="108"/>
      <c r="R42" s="111"/>
      <c r="S42" s="110"/>
      <c r="T42" s="108"/>
    </row>
    <row r="43" spans="1:21" ht="14.25" customHeight="1">
      <c r="A43" s="11"/>
      <c r="B43" s="11"/>
      <c r="C43" s="173"/>
      <c r="D43" s="174"/>
      <c r="E43" s="109"/>
      <c r="F43" s="107"/>
      <c r="G43" s="107"/>
      <c r="H43" s="110"/>
      <c r="I43" s="111"/>
      <c r="J43" s="107"/>
      <c r="K43" s="108"/>
      <c r="L43" s="109"/>
      <c r="M43" s="107"/>
      <c r="N43" s="110"/>
      <c r="O43" s="111"/>
      <c r="P43" s="107"/>
      <c r="Q43" s="108"/>
      <c r="R43" s="111"/>
      <c r="S43" s="110"/>
      <c r="T43" s="108"/>
    </row>
    <row r="44" spans="1:21" ht="14.25" customHeight="1">
      <c r="A44" s="11"/>
      <c r="B44" s="11"/>
      <c r="C44" s="102"/>
      <c r="D44" s="103"/>
      <c r="E44" s="109"/>
      <c r="F44" s="107"/>
      <c r="G44" s="107"/>
      <c r="H44" s="110"/>
      <c r="I44" s="111"/>
      <c r="J44" s="107"/>
      <c r="K44" s="108"/>
      <c r="L44" s="109"/>
      <c r="M44" s="107"/>
      <c r="N44" s="110"/>
      <c r="O44" s="111"/>
      <c r="P44" s="107"/>
      <c r="Q44" s="108"/>
      <c r="R44" s="111"/>
      <c r="S44" s="110"/>
      <c r="T44" s="108"/>
    </row>
    <row r="45" spans="1:21" ht="14.25" customHeight="1">
      <c r="A45" s="11"/>
      <c r="B45" s="11"/>
      <c r="C45" s="102"/>
      <c r="D45" s="103"/>
      <c r="E45" s="109"/>
      <c r="F45" s="107"/>
      <c r="G45" s="107"/>
      <c r="H45" s="110"/>
      <c r="I45" s="111"/>
      <c r="J45" s="107"/>
      <c r="K45" s="108"/>
      <c r="L45" s="109"/>
      <c r="M45" s="107"/>
      <c r="N45" s="110"/>
      <c r="O45" s="111"/>
      <c r="P45" s="107"/>
      <c r="Q45" s="108"/>
      <c r="R45" s="111"/>
      <c r="S45" s="110"/>
      <c r="T45" s="108"/>
    </row>
    <row r="46" spans="1:21" ht="14.25" customHeight="1">
      <c r="A46" s="11"/>
      <c r="B46" s="11"/>
      <c r="C46" s="102"/>
      <c r="D46" s="103"/>
      <c r="E46" s="109"/>
      <c r="F46" s="107"/>
      <c r="G46" s="107"/>
      <c r="H46" s="110"/>
      <c r="I46" s="111"/>
      <c r="J46" s="107"/>
      <c r="K46" s="108"/>
      <c r="L46" s="109"/>
      <c r="M46" s="107"/>
      <c r="N46" s="110"/>
      <c r="O46" s="111"/>
      <c r="P46" s="107"/>
      <c r="Q46" s="108"/>
      <c r="R46" s="111"/>
      <c r="S46" s="110"/>
      <c r="T46" s="108"/>
    </row>
    <row r="47" spans="1:21" ht="14.25" customHeight="1">
      <c r="A47" s="11"/>
      <c r="B47" s="11"/>
      <c r="C47" s="102"/>
      <c r="D47" s="103"/>
      <c r="E47" s="109"/>
      <c r="F47" s="107"/>
      <c r="G47" s="107"/>
      <c r="H47" s="110"/>
      <c r="I47" s="111"/>
      <c r="J47" s="107"/>
      <c r="K47" s="108"/>
      <c r="L47" s="109"/>
      <c r="M47" s="107"/>
      <c r="N47" s="110"/>
      <c r="O47" s="111"/>
      <c r="P47" s="107"/>
      <c r="Q47" s="108"/>
      <c r="R47" s="111"/>
      <c r="S47" s="110"/>
      <c r="T47" s="108"/>
    </row>
    <row r="48" spans="1:21" ht="14.25" customHeight="1">
      <c r="A48" s="11"/>
      <c r="B48" s="11"/>
      <c r="C48" s="102"/>
      <c r="D48" s="103"/>
      <c r="E48" s="109"/>
      <c r="F48" s="107"/>
      <c r="G48" s="107"/>
      <c r="H48" s="110"/>
      <c r="I48" s="111"/>
      <c r="J48" s="107"/>
      <c r="K48" s="108"/>
      <c r="L48" s="109"/>
      <c r="M48" s="107"/>
      <c r="N48" s="110"/>
      <c r="O48" s="111"/>
      <c r="P48" s="107"/>
      <c r="Q48" s="108"/>
      <c r="R48" s="111"/>
      <c r="S48" s="110"/>
      <c r="T48" s="108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11"/>
      <c r="J49" s="107"/>
      <c r="K49" s="108"/>
      <c r="L49" s="109"/>
      <c r="M49" s="107"/>
      <c r="N49" s="110"/>
      <c r="O49" s="111"/>
      <c r="P49" s="107"/>
      <c r="Q49" s="108"/>
      <c r="R49" s="111"/>
      <c r="S49" s="110"/>
      <c r="T49" s="108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11"/>
      <c r="J50" s="107"/>
      <c r="K50" s="108"/>
      <c r="L50" s="109"/>
      <c r="M50" s="107"/>
      <c r="N50" s="110"/>
      <c r="O50" s="111"/>
      <c r="P50" s="107"/>
      <c r="Q50" s="108"/>
      <c r="R50" s="111"/>
      <c r="S50" s="110"/>
      <c r="T50" s="108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11"/>
      <c r="J51" s="107"/>
      <c r="K51" s="108"/>
      <c r="L51" s="109"/>
      <c r="M51" s="107"/>
      <c r="N51" s="110"/>
      <c r="O51" s="111"/>
      <c r="P51" s="107"/>
      <c r="Q51" s="108"/>
      <c r="R51" s="111"/>
      <c r="S51" s="110"/>
      <c r="T51" s="108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79"/>
      <c r="I52" s="120"/>
      <c r="J52" s="116"/>
      <c r="K52" s="117"/>
      <c r="L52" s="118"/>
      <c r="M52" s="116"/>
      <c r="N52" s="119"/>
      <c r="O52" s="120"/>
      <c r="P52" s="116"/>
      <c r="Q52" s="117"/>
      <c r="R52" s="120"/>
      <c r="S52" s="119"/>
      <c r="T52" s="117"/>
    </row>
    <row r="53" spans="1:23" ht="14.25" customHeight="1">
      <c r="A53" s="185"/>
      <c r="B53" s="186"/>
      <c r="C53" s="38"/>
      <c r="D53" s="187"/>
      <c r="E53" s="100" t="s">
        <v>50</v>
      </c>
      <c r="F53" s="96">
        <f>IF(K58&gt;0,SQRT((1-K58^2)/K58^2),)</f>
        <v>0</v>
      </c>
      <c r="G53" s="188"/>
      <c r="H53" s="189"/>
      <c r="I53" s="186"/>
      <c r="J53" s="96"/>
      <c r="K53" s="97"/>
      <c r="L53" s="100" t="s">
        <v>50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191"/>
      <c r="D54" s="192"/>
      <c r="E54" s="23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 t="s">
        <v>50</v>
      </c>
      <c r="M54" s="151">
        <f>IF(I59&gt;0,SQRT((1-I59^2)/I59^2),)</f>
        <v>0</v>
      </c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65"/>
      <c r="J57" s="399" t="s">
        <v>109</v>
      </c>
      <c r="K57" s="400"/>
      <c r="L57" s="401"/>
      <c r="M57" s="399" t="s">
        <v>109</v>
      </c>
      <c r="N57" s="402"/>
      <c r="O57" s="403"/>
      <c r="P57" s="399" t="s">
        <v>109</v>
      </c>
      <c r="Q57" s="400"/>
      <c r="R57" s="403"/>
      <c r="S57" s="399" t="s">
        <v>109</v>
      </c>
      <c r="T57" s="62"/>
    </row>
    <row r="58" spans="1:23" ht="14.25" customHeight="1" thickBo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8"/>
      <c r="I58" s="220"/>
      <c r="J58" s="328"/>
      <c r="K58" s="329"/>
      <c r="L58" s="220"/>
      <c r="M58" s="328"/>
      <c r="N58" s="329"/>
      <c r="O58" s="220"/>
      <c r="P58" s="328"/>
      <c r="Q58" s="329"/>
      <c r="R58" s="220"/>
      <c r="S58" s="328"/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7"/>
      <c r="I59" s="334"/>
      <c r="J59" s="328"/>
      <c r="K59" s="333"/>
      <c r="L59" s="334"/>
      <c r="M59" s="328"/>
      <c r="N59" s="333"/>
      <c r="O59" s="334"/>
      <c r="P59" s="328"/>
      <c r="Q59" s="333"/>
      <c r="R59" s="334"/>
      <c r="S59" s="328"/>
      <c r="T59" s="3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3"/>
      <c r="I60" s="404"/>
      <c r="J60" s="405"/>
      <c r="K60" s="406"/>
      <c r="L60" s="404"/>
      <c r="M60" s="405"/>
      <c r="N60" s="406"/>
      <c r="O60" s="404"/>
      <c r="P60" s="405"/>
      <c r="Q60" s="406"/>
      <c r="R60" s="404"/>
      <c r="S60" s="405"/>
      <c r="T60" s="407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39"/>
      <c r="I61" s="408"/>
      <c r="J61" s="409"/>
      <c r="K61" s="410"/>
      <c r="L61" s="408"/>
      <c r="M61" s="409"/>
      <c r="N61" s="410"/>
      <c r="O61" s="408"/>
      <c r="P61" s="409"/>
      <c r="Q61" s="410"/>
      <c r="R61" s="408"/>
      <c r="S61" s="409"/>
      <c r="T61" s="411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51">
        <f>ROUND((V8^2+W8^2)*[1]АРЭС!$F$8/[1]АРЭС!$C$8^2,4)</f>
        <v>2.8999999999999998E-3</v>
      </c>
      <c r="J62" s="412" t="s">
        <v>59</v>
      </c>
      <c r="K62" s="413">
        <f>ROUND((V8^2+W8^2)*[1]АРЭС!$I$8/([1]АРЭС!$C$8*100),4)</f>
        <v>9.3700000000000006E-2</v>
      </c>
      <c r="L62" s="414">
        <f>ROUND((X8^2+Y8^2)*[1]АРЭС!$F$8/[1]АРЭС!$C$8^2,4)</f>
        <v>3.5000000000000001E-3</v>
      </c>
      <c r="M62" s="412" t="s">
        <v>59</v>
      </c>
      <c r="N62" s="413">
        <f>ROUND((X8^2+Y8^2)*[1]АРЭС!$I$8/([1]АРЭС!$C$8*100),4)</f>
        <v>0.1135</v>
      </c>
      <c r="O62" s="414">
        <f>ROUND((Z8^2+AA8^2)*[1]АРЭС!$F$8/[1]АРЭС!$C$8^2,4)</f>
        <v>3.8E-3</v>
      </c>
      <c r="P62" s="412" t="s">
        <v>59</v>
      </c>
      <c r="Q62" s="413">
        <f>ROUND((Z8^2+AA8^2)*[1]АРЭС!$I$8/([1]АРЭС!$C$8*100),4)</f>
        <v>0.1244</v>
      </c>
      <c r="R62" s="414">
        <f>ROUND((AB8^2+AC8^2)*[1]АРЭС!$F$8/[1]АРЭС!$C$8^2,4)</f>
        <v>3.7000000000000002E-3</v>
      </c>
      <c r="S62" s="412" t="s">
        <v>59</v>
      </c>
      <c r="T62" s="413">
        <f>ROUND((AB8^2+AC8^2)*[1]АРЭС!$I$8/([1]АРЭС!$C$8*100),4)</f>
        <v>0.1201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ROUND((V12^2+W12^2)*[1]АРЭС!$F$9/[1]АРЭС!$C$9^2,4)</f>
        <v>1.4E-3</v>
      </c>
      <c r="J63" s="412" t="s">
        <v>59</v>
      </c>
      <c r="K63" s="413">
        <f>ROUND((V12^2+W12^2)*[1]АРЭС!$I$9/([1]АРЭС!$C$9*100),4)</f>
        <v>4.7E-2</v>
      </c>
      <c r="L63" s="414">
        <f>ROUND((X12^2+Y12^2)*[1]АРЭС!$F$9/[1]АРЭС!$C$9^2,4)</f>
        <v>1.4E-3</v>
      </c>
      <c r="M63" s="412" t="s">
        <v>59</v>
      </c>
      <c r="N63" s="413">
        <f>ROUND((X12^2+Y12^2)*[1]АРЭС!$I$9/([1]АРЭС!$C$9*100),4)</f>
        <v>4.5999999999999999E-2</v>
      </c>
      <c r="O63" s="414">
        <f>ROUND((Z12^2+AA12^2)*[1]АРЭС!$F$9/[1]АРЭС!$C$9^2,4)</f>
        <v>1.4E-3</v>
      </c>
      <c r="P63" s="412" t="s">
        <v>59</v>
      </c>
      <c r="Q63" s="413">
        <f>ROUND((Z12^2+AA12^2)*[1]АРЭС!$I$9/([1]АРЭС!$C$9*100),4)</f>
        <v>4.6100000000000002E-2</v>
      </c>
      <c r="R63" s="414">
        <f>ROUND((AB12^2+AC12^2)*[1]АРЭС!$F$9/[1]АРЭС!$C$9^2,4)</f>
        <v>1.4E-3</v>
      </c>
      <c r="S63" s="412" t="s">
        <v>59</v>
      </c>
      <c r="T63" s="413">
        <f>ROUND((AB12^2+AC12^2)*[1]АРЭС!$I$9/([1]АРЭС!$C$9*100),4)</f>
        <v>4.65E-2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I62+V8+V7+H6</f>
        <v>3.1798999999999999</v>
      </c>
      <c r="J66" s="266" t="s">
        <v>59</v>
      </c>
      <c r="K66" s="267">
        <f>K62+W8+W7+H7</f>
        <v>2.2627000000000002</v>
      </c>
      <c r="L66" s="265">
        <f>L62+X8+X7+H6</f>
        <v>3.4434999999999998</v>
      </c>
      <c r="M66" s="266" t="s">
        <v>59</v>
      </c>
      <c r="N66" s="268">
        <f>N62+Y8+Y7+H7</f>
        <v>2.5695000000000001</v>
      </c>
      <c r="O66" s="269">
        <f>O62+Z8+Z7+H6</f>
        <v>3.5937999999999999</v>
      </c>
      <c r="P66" s="266" t="s">
        <v>59</v>
      </c>
      <c r="Q66" s="267">
        <f>Q62+AA8+AA7+H7</f>
        <v>2.7014</v>
      </c>
      <c r="R66" s="265">
        <f>R62+AB8+AB7+H6</f>
        <v>3.5376999999999996</v>
      </c>
      <c r="S66" s="266" t="s">
        <v>59</v>
      </c>
      <c r="T66" s="268">
        <f>T62+AC8+AC7+H7</f>
        <v>2.6471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I63+V12+V11+H10</f>
        <v>2.4003999999999999</v>
      </c>
      <c r="J67" s="254" t="s">
        <v>59</v>
      </c>
      <c r="K67" s="276">
        <f>K63+W12+W11+H11</f>
        <v>1.3659999999999999</v>
      </c>
      <c r="L67" s="277">
        <f>L63+X12+X11+H10</f>
        <v>2.3754</v>
      </c>
      <c r="M67" s="254" t="s">
        <v>59</v>
      </c>
      <c r="N67" s="278">
        <f>N63+Y12+Y11+H11</f>
        <v>1.3519999999999999</v>
      </c>
      <c r="O67" s="276">
        <f>O63+Z12+Z11+H10</f>
        <v>2.3783999999999996</v>
      </c>
      <c r="P67" s="254" t="s">
        <v>59</v>
      </c>
      <c r="Q67" s="276">
        <f>Q63+AA12+AA11+H11</f>
        <v>1.3551</v>
      </c>
      <c r="R67" s="277">
        <f>R63+AB12+AB11+H10</f>
        <v>2.3909999999999996</v>
      </c>
      <c r="S67" s="254" t="s">
        <v>59</v>
      </c>
      <c r="T67" s="278">
        <f>T63+AC12+AC11+H11</f>
        <v>1.3564999999999998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5.5802999999999994</v>
      </c>
      <c r="J70" s="291" t="s">
        <v>59</v>
      </c>
      <c r="K70" s="292">
        <f>K66+K67</f>
        <v>3.6287000000000003</v>
      </c>
      <c r="L70" s="290">
        <f>L66+L67</f>
        <v>5.8188999999999993</v>
      </c>
      <c r="M70" s="291" t="s">
        <v>59</v>
      </c>
      <c r="N70" s="292">
        <f>N66+N67</f>
        <v>3.9215</v>
      </c>
      <c r="O70" s="290">
        <f>O66+O67</f>
        <v>5.9721999999999991</v>
      </c>
      <c r="P70" s="291" t="s">
        <v>59</v>
      </c>
      <c r="Q70" s="292">
        <f>Q66+Q67</f>
        <v>4.0564999999999998</v>
      </c>
      <c r="R70" s="290">
        <f>R66+R67</f>
        <v>5.9286999999999992</v>
      </c>
      <c r="S70" s="291" t="s">
        <v>59</v>
      </c>
      <c r="T70" s="292">
        <f>T66+T67</f>
        <v>4.0035999999999996</v>
      </c>
    </row>
    <row r="71" spans="1:20" ht="14.25" customHeight="1" thickBot="1">
      <c r="A71" s="11"/>
      <c r="B71" s="121" t="s">
        <v>65</v>
      </c>
      <c r="C71" s="122"/>
      <c r="D71" s="123"/>
      <c r="E71" s="293" t="str">
        <f>[4]РОЗОВАЯ1!E71</f>
        <v>Секисова М.К.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 ht="15">
      <c r="B74" t="s">
        <v>68</v>
      </c>
      <c r="P74" t="s">
        <v>69</v>
      </c>
      <c r="R74" s="381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E74"/>
  <sheetViews>
    <sheetView topLeftCell="A4" workbookViewId="0">
      <selection activeCell="M51" sqref="M51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76</v>
      </c>
      <c r="J3" s="9"/>
      <c r="K3" s="10"/>
      <c r="L3" s="8" t="s">
        <v>77</v>
      </c>
      <c r="M3" s="9"/>
      <c r="N3" s="10"/>
      <c r="O3" s="8" t="s">
        <v>78</v>
      </c>
      <c r="P3" s="9"/>
      <c r="Q3" s="10"/>
      <c r="R3" s="8" t="s">
        <v>79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09">
        <v>7</v>
      </c>
      <c r="F6" s="310"/>
      <c r="G6" s="85" t="s">
        <v>21</v>
      </c>
      <c r="H6" s="33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12">
        <f>IF(I7&gt;0,ROUND(I7*$I$56*$I$58*SQRT(3)/1000,2),J7)</f>
        <v>0</v>
      </c>
      <c r="W7" s="313">
        <f>IF(K7&gt;0,K7,ROUND(V7*$M$53,2))</f>
        <v>0</v>
      </c>
      <c r="X7" s="312">
        <f>IF(L7&gt;0,ROUND(L7*$L$56*$L$58*SQRT(3)/1000,2),M7)</f>
        <v>0</v>
      </c>
      <c r="Y7" s="313">
        <f>IF(N7&gt;0,N7,ROUND(X7*$M$53,2))</f>
        <v>0</v>
      </c>
      <c r="Z7" s="312">
        <f>IF(O7&gt;0,ROUND(O7*$O$56*$O$58*SQRT(3)/1000,2),P7)</f>
        <v>0</v>
      </c>
      <c r="AA7" s="313">
        <f>IF(Q7&gt;0,Q7,ROUND(Z7*$M$53,2))</f>
        <v>0</v>
      </c>
      <c r="AB7" s="312">
        <f>IF(R7&gt;0,ROUND(R7*$R$56*$R$58*SQRT(3)/1000,2),S7)</f>
        <v>0</v>
      </c>
      <c r="AC7" s="31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3.5990000000000002</v>
      </c>
      <c r="K8" s="314">
        <v>2.6909999999999998</v>
      </c>
      <c r="L8" s="315"/>
      <c r="M8" s="61">
        <v>3.7149999999999999</v>
      </c>
      <c r="N8" s="314">
        <v>2.7490000000000001</v>
      </c>
      <c r="O8" s="316"/>
      <c r="P8" s="61">
        <v>3.5110000000000001</v>
      </c>
      <c r="Q8" s="314">
        <v>2.5920000000000001</v>
      </c>
      <c r="R8" s="316"/>
      <c r="S8" s="317">
        <v>3.4390000000000001</v>
      </c>
      <c r="T8" s="61">
        <v>2.5539999999999998</v>
      </c>
      <c r="U8" t="s">
        <v>118</v>
      </c>
      <c r="V8" s="395">
        <f>IF(I8&gt;0,ROUND(I8*$I$57*$K$58*SQRT(3)/1000,3),J8)</f>
        <v>3.5990000000000002</v>
      </c>
      <c r="W8" s="396">
        <f>IF(K8&gt;0,K8,ROUND(V8*$F$53,3))</f>
        <v>2.6909999999999998</v>
      </c>
      <c r="X8" s="395">
        <f>IF(L8&gt;0,ROUND(L8*$L$57*$N$58*SQRT(3)/1000,3),M8)</f>
        <v>3.7149999999999999</v>
      </c>
      <c r="Y8" s="396">
        <f>IF(N8&gt;0,N8,ROUND(X8*$F$53,3))</f>
        <v>2.7490000000000001</v>
      </c>
      <c r="Z8" s="395">
        <f>IF(O8&gt;0,ROUND(O8*$O$57*$Q$58*SQRT(3)/1000,3),P8)</f>
        <v>3.5110000000000001</v>
      </c>
      <c r="AA8" s="396">
        <f>IF(Q8&gt;0,Q8,ROUND(Z8*$F$53,3))</f>
        <v>2.5920000000000001</v>
      </c>
      <c r="AB8" s="395">
        <f>IF(R8&gt;0,ROUND(R8*$R$57*$T$58*SQRT(3)/1000,3),S8)</f>
        <v>3.4390000000000001</v>
      </c>
      <c r="AC8" s="68">
        <f>IF(T8&gt;0,T8,ROUND(AB8*$F$53,3))</f>
        <v>2.5539999999999998</v>
      </c>
    </row>
    <row r="9" spans="1:31" ht="14.25" customHeight="1" thickBot="1">
      <c r="A9" s="11"/>
      <c r="B9" s="11"/>
      <c r="C9" s="69"/>
      <c r="D9" s="70" t="s">
        <v>26</v>
      </c>
      <c r="E9" s="318"/>
      <c r="F9" s="319"/>
      <c r="G9" s="319"/>
      <c r="H9" s="320"/>
      <c r="I9" s="79"/>
      <c r="J9" s="321"/>
      <c r="K9" s="322"/>
      <c r="L9" s="323"/>
      <c r="M9" s="321"/>
      <c r="N9" s="324"/>
      <c r="O9" s="325"/>
      <c r="P9" s="321"/>
      <c r="Q9" s="322"/>
      <c r="R9" s="325"/>
      <c r="S9" s="324"/>
      <c r="T9" s="321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90</v>
      </c>
      <c r="D10" s="82">
        <v>110</v>
      </c>
      <c r="E10" s="309">
        <v>7</v>
      </c>
      <c r="F10" s="310"/>
      <c r="G10" s="85" t="s">
        <v>21</v>
      </c>
      <c r="H10" s="33">
        <f>[1]АРЭС!$E$9</f>
        <v>2.5000000000000001E-2</v>
      </c>
      <c r="I10" s="34"/>
      <c r="J10" s="328"/>
      <c r="K10" s="222"/>
      <c r="L10" s="221"/>
      <c r="M10" s="328"/>
      <c r="N10" s="329"/>
      <c r="O10" s="220"/>
      <c r="P10" s="328"/>
      <c r="Q10" s="222"/>
      <c r="R10" s="220"/>
      <c r="S10" s="329"/>
      <c r="T10" s="328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330"/>
      <c r="K11" s="331"/>
      <c r="L11" s="332"/>
      <c r="M11" s="330"/>
      <c r="N11" s="333"/>
      <c r="O11" s="334"/>
      <c r="P11" s="330"/>
      <c r="Q11" s="331"/>
      <c r="R11" s="334"/>
      <c r="S11" s="333"/>
      <c r="T11" s="330"/>
      <c r="U11" s="39" t="s">
        <v>88</v>
      </c>
      <c r="V11" s="312">
        <f>IF(I11&gt;0,ROUND(I11*$K$56*$I$59*SQRT(3)/1000,2),J11)</f>
        <v>0</v>
      </c>
      <c r="W11" s="313">
        <f>IF(K11&gt;0,K11,ROUND(V11*$M$54,2))</f>
        <v>0</v>
      </c>
      <c r="X11" s="312">
        <f>IF(L11&gt;0,ROUND(L11*$N$56*$L$59*SQRT(3)/1000,2),M11)</f>
        <v>0</v>
      </c>
      <c r="Y11" s="313">
        <f>IF(N11&gt;0,N11,ROUND(X11*$M$54,2))</f>
        <v>0</v>
      </c>
      <c r="Z11" s="312">
        <f>IF(O11&gt;0,ROUND(O11*$Q$56*$O$59*SQRT(3)/1000,2),P11)</f>
        <v>0</v>
      </c>
      <c r="AA11" s="313">
        <f>IF(Q11&gt;0,Q11,ROUND(Z11*$M$54,2))</f>
        <v>0</v>
      </c>
      <c r="AB11" s="312">
        <f>IF(R11&gt;0,ROUND(R11*$T$56*$R$59*SQRT(3)/1000,2),S11)</f>
        <v>0</v>
      </c>
      <c r="AC11" s="31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65"/>
      <c r="J12" s="61">
        <v>2.3519999999999999</v>
      </c>
      <c r="K12" s="314">
        <v>1.1399999999999999</v>
      </c>
      <c r="L12" s="315"/>
      <c r="M12" s="61">
        <v>2.351</v>
      </c>
      <c r="N12" s="314">
        <v>1.151</v>
      </c>
      <c r="O12" s="316"/>
      <c r="P12" s="61">
        <v>2.34</v>
      </c>
      <c r="Q12" s="314">
        <v>1.137</v>
      </c>
      <c r="R12" s="316"/>
      <c r="S12" s="317">
        <v>2.355</v>
      </c>
      <c r="T12" s="61">
        <v>1.173</v>
      </c>
      <c r="U12" t="s">
        <v>118</v>
      </c>
      <c r="V12" s="395">
        <f>IF(I12&gt;0,ROUND(I12*$K$57*$K$59*SQRT(3)/1000,3),J12)</f>
        <v>2.3519999999999999</v>
      </c>
      <c r="W12" s="396">
        <f>IF(K12&gt;0,K12,ROUND(V12*$F$54,3))</f>
        <v>1.1399999999999999</v>
      </c>
      <c r="X12" s="395">
        <f>IF(L12&gt;0,ROUND(L12*$N$57*$N$59*SQRT(3)/1000,3),M12)</f>
        <v>2.351</v>
      </c>
      <c r="Y12" s="396">
        <f>IF(N12&gt;0,N12,ROUND(X12*$F$54,3))</f>
        <v>1.151</v>
      </c>
      <c r="Z12" s="395">
        <f>IF(O12&gt;0,ROUND(O12*$Q$57*$Q$59*SQRT(3)/1000,3),P12)</f>
        <v>2.34</v>
      </c>
      <c r="AA12" s="396">
        <f>IF(Q12&gt;0,Q12,ROUND(Z12*$F$54,3))</f>
        <v>1.137</v>
      </c>
      <c r="AB12" s="395">
        <f>IF(R12&gt;0,ROUND(R12*$T$57*$T$59*SQRT(3)/1000,3),S12)</f>
        <v>2.355</v>
      </c>
      <c r="AC12" s="396">
        <f>IF(T12&gt;0,T12,ROUND(AB12*$F$54,3))</f>
        <v>1.173</v>
      </c>
    </row>
    <row r="13" spans="1:31" ht="14.25" customHeight="1" thickBot="1">
      <c r="A13" s="11"/>
      <c r="B13" s="11"/>
      <c r="C13" s="69"/>
      <c r="D13" s="70" t="s">
        <v>26</v>
      </c>
      <c r="E13" s="318"/>
      <c r="F13" s="319"/>
      <c r="G13" s="319"/>
      <c r="H13" s="320"/>
      <c r="I13" s="79"/>
      <c r="J13" s="321"/>
      <c r="K13" s="322"/>
      <c r="L13" s="323"/>
      <c r="M13" s="321"/>
      <c r="N13" s="324"/>
      <c r="O13" s="325"/>
      <c r="P13" s="321"/>
      <c r="Q13" s="322"/>
      <c r="R13" s="325"/>
      <c r="S13" s="324"/>
      <c r="T13" s="321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97" t="s">
        <v>21</v>
      </c>
      <c r="H14" s="97"/>
      <c r="I14" s="100"/>
      <c r="J14" s="335"/>
      <c r="K14" s="336"/>
      <c r="L14" s="337"/>
      <c r="M14" s="335"/>
      <c r="N14" s="338"/>
      <c r="O14" s="339"/>
      <c r="P14" s="335"/>
      <c r="Q14" s="336"/>
      <c r="R14" s="339"/>
      <c r="S14" s="338"/>
      <c r="T14" s="335"/>
    </row>
    <row r="15" spans="1:31" ht="14.25" customHeight="1">
      <c r="A15" s="11"/>
      <c r="B15" s="11"/>
      <c r="C15" s="41"/>
      <c r="D15" s="42"/>
      <c r="E15" s="102"/>
      <c r="F15" s="103"/>
      <c r="G15" s="398" t="s">
        <v>25</v>
      </c>
      <c r="H15" s="108"/>
      <c r="I15" s="111"/>
      <c r="J15" s="340"/>
      <c r="K15" s="341"/>
      <c r="L15" s="342"/>
      <c r="M15" s="340"/>
      <c r="N15" s="343"/>
      <c r="O15" s="344"/>
      <c r="P15" s="340"/>
      <c r="Q15" s="341"/>
      <c r="R15" s="344"/>
      <c r="S15" s="343"/>
      <c r="T15" s="340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45"/>
      <c r="K16" s="346"/>
      <c r="L16" s="347"/>
      <c r="M16" s="345"/>
      <c r="N16" s="351"/>
      <c r="O16" s="350"/>
      <c r="P16" s="345"/>
      <c r="Q16" s="346"/>
      <c r="R16" s="350"/>
      <c r="S16" s="351"/>
      <c r="T16" s="345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52"/>
      <c r="K17" s="353"/>
      <c r="L17" s="354"/>
      <c r="M17" s="352"/>
      <c r="N17" s="355"/>
      <c r="O17" s="356"/>
      <c r="P17" s="352"/>
      <c r="Q17" s="353"/>
      <c r="R17" s="356"/>
      <c r="S17" s="355"/>
      <c r="T17" s="352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97" t="s">
        <v>21</v>
      </c>
      <c r="H18" s="97"/>
      <c r="I18" s="100"/>
      <c r="J18" s="335"/>
      <c r="K18" s="336"/>
      <c r="L18" s="337"/>
      <c r="M18" s="335"/>
      <c r="N18" s="338"/>
      <c r="O18" s="339"/>
      <c r="P18" s="335"/>
      <c r="Q18" s="336"/>
      <c r="R18" s="339"/>
      <c r="S18" s="338"/>
      <c r="T18" s="335"/>
    </row>
    <row r="19" spans="1:20" ht="14.25" customHeight="1">
      <c r="A19" s="11"/>
      <c r="B19" s="11"/>
      <c r="C19" s="41"/>
      <c r="D19" s="42"/>
      <c r="E19" s="102"/>
      <c r="F19" s="103"/>
      <c r="G19" s="398" t="s">
        <v>25</v>
      </c>
      <c r="H19" s="108"/>
      <c r="I19" s="111"/>
      <c r="J19" s="340"/>
      <c r="K19" s="341"/>
      <c r="L19" s="342"/>
      <c r="M19" s="340"/>
      <c r="N19" s="343"/>
      <c r="O19" s="344"/>
      <c r="P19" s="340"/>
      <c r="Q19" s="341"/>
      <c r="R19" s="344"/>
      <c r="S19" s="343"/>
      <c r="T19" s="340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45"/>
      <c r="K20" s="346"/>
      <c r="L20" s="347"/>
      <c r="M20" s="345"/>
      <c r="N20" s="351"/>
      <c r="O20" s="350"/>
      <c r="P20" s="345"/>
      <c r="Q20" s="346"/>
      <c r="R20" s="350"/>
      <c r="S20" s="351"/>
      <c r="T20" s="345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52"/>
      <c r="K21" s="353"/>
      <c r="L21" s="354"/>
      <c r="M21" s="352"/>
      <c r="N21" s="355"/>
      <c r="O21" s="356"/>
      <c r="P21" s="352"/>
      <c r="Q21" s="353"/>
      <c r="R21" s="356"/>
      <c r="S21" s="355"/>
      <c r="T21" s="352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335"/>
      <c r="K22" s="336"/>
      <c r="L22" s="337"/>
      <c r="M22" s="335"/>
      <c r="N22" s="338"/>
      <c r="O22" s="339"/>
      <c r="P22" s="335"/>
      <c r="Q22" s="336"/>
      <c r="R22" s="339"/>
      <c r="S22" s="338"/>
      <c r="T22" s="335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357"/>
      <c r="K23" s="358"/>
      <c r="L23" s="359"/>
      <c r="M23" s="357"/>
      <c r="N23" s="360"/>
      <c r="O23" s="361"/>
      <c r="P23" s="357"/>
      <c r="Q23" s="358"/>
      <c r="R23" s="361"/>
      <c r="S23" s="360"/>
      <c r="T23" s="357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5.9510000000000005</v>
      </c>
      <c r="K24" s="149">
        <f>K8+K12</f>
        <v>3.8309999999999995</v>
      </c>
      <c r="L24" s="362"/>
      <c r="M24" s="149">
        <f>M8+M12</f>
        <v>6.0659999999999998</v>
      </c>
      <c r="N24" s="149">
        <f>N8+N12</f>
        <v>3.9000000000000004</v>
      </c>
      <c r="O24" s="363"/>
      <c r="P24" s="149">
        <f>P8+P12</f>
        <v>5.851</v>
      </c>
      <c r="Q24" s="149">
        <f>Q8+Q12</f>
        <v>3.7290000000000001</v>
      </c>
      <c r="R24" s="363"/>
      <c r="S24" s="364">
        <f>S8+S12</f>
        <v>5.7940000000000005</v>
      </c>
      <c r="T24" s="149">
        <f>T8+T12</f>
        <v>3.7269999999999999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119</v>
      </c>
      <c r="D27" s="157"/>
      <c r="E27" s="158">
        <v>48.7</v>
      </c>
      <c r="F27" s="159">
        <v>65</v>
      </c>
      <c r="G27" s="159"/>
      <c r="H27" s="160"/>
      <c r="I27" s="161"/>
      <c r="J27" s="162">
        <v>0.03</v>
      </c>
      <c r="K27" s="163">
        <v>0.04</v>
      </c>
      <c r="L27" s="164"/>
      <c r="M27" s="162">
        <v>0.03</v>
      </c>
      <c r="N27" s="165">
        <v>0.04</v>
      </c>
      <c r="O27" s="161"/>
      <c r="P27" s="162">
        <v>2.1000000000000001E-2</v>
      </c>
      <c r="Q27" s="163">
        <v>0.03</v>
      </c>
      <c r="R27" s="161"/>
      <c r="S27" s="165">
        <v>0.01</v>
      </c>
      <c r="T27" s="163">
        <v>1.7000000000000001E-2</v>
      </c>
    </row>
    <row r="28" spans="1:20" ht="14.25" customHeight="1">
      <c r="A28" s="11"/>
      <c r="B28" s="11"/>
      <c r="C28" s="166" t="s">
        <v>120</v>
      </c>
      <c r="D28" s="167"/>
      <c r="E28" s="168"/>
      <c r="F28" s="169"/>
      <c r="G28" s="169"/>
      <c r="H28" s="170"/>
      <c r="I28" s="47"/>
      <c r="J28" s="330">
        <v>0.69099999999999995</v>
      </c>
      <c r="K28" s="330"/>
      <c r="L28" s="330"/>
      <c r="M28" s="330">
        <v>0.64800000000000002</v>
      </c>
      <c r="N28" s="330"/>
      <c r="O28" s="330"/>
      <c r="P28" s="330">
        <v>0.63900000000000001</v>
      </c>
      <c r="Q28" s="330"/>
      <c r="R28" s="330"/>
      <c r="S28" s="330">
        <v>0.64200000000000002</v>
      </c>
      <c r="T28" s="53"/>
    </row>
    <row r="29" spans="1:20" ht="14.25" customHeight="1">
      <c r="A29" s="11"/>
      <c r="B29" s="11"/>
      <c r="C29" s="166" t="s">
        <v>121</v>
      </c>
      <c r="D29" s="167"/>
      <c r="E29" s="168">
        <v>48.7</v>
      </c>
      <c r="F29" s="169">
        <v>65</v>
      </c>
      <c r="G29" s="169"/>
      <c r="H29" s="170"/>
      <c r="I29" s="47"/>
      <c r="J29" s="51">
        <v>0.30099999999999999</v>
      </c>
      <c r="K29" s="53">
        <v>0.32700000000000001</v>
      </c>
      <c r="L29" s="50"/>
      <c r="M29" s="51">
        <v>0.35</v>
      </c>
      <c r="N29" s="52">
        <v>0.377</v>
      </c>
      <c r="O29" s="47"/>
      <c r="P29" s="51">
        <v>0.34</v>
      </c>
      <c r="Q29" s="53">
        <v>0.372</v>
      </c>
      <c r="R29" s="47"/>
      <c r="S29" s="52">
        <v>0.309</v>
      </c>
      <c r="T29" s="53">
        <v>0.35099999999999998</v>
      </c>
    </row>
    <row r="30" spans="1:20" ht="14.25" customHeight="1">
      <c r="A30" s="11"/>
      <c r="B30" s="11"/>
      <c r="C30" s="166" t="s">
        <v>122</v>
      </c>
      <c r="D30" s="167"/>
      <c r="E30" s="168"/>
      <c r="F30" s="169"/>
      <c r="G30" s="169"/>
      <c r="H30" s="170"/>
      <c r="I30" s="47"/>
      <c r="J30" s="51">
        <v>5.8000000000000003E-2</v>
      </c>
      <c r="K30" s="53">
        <v>2.8000000000000001E-2</v>
      </c>
      <c r="L30" s="50"/>
      <c r="M30" s="51">
        <v>5.8000000000000003E-2</v>
      </c>
      <c r="N30" s="52">
        <v>2.8000000000000001E-2</v>
      </c>
      <c r="O30" s="47"/>
      <c r="P30" s="51">
        <v>6.2E-2</v>
      </c>
      <c r="Q30" s="53">
        <v>2.9000000000000001E-2</v>
      </c>
      <c r="R30" s="47"/>
      <c r="S30" s="52">
        <v>6.0999999999999999E-2</v>
      </c>
      <c r="T30" s="53">
        <v>0.03</v>
      </c>
    </row>
    <row r="31" spans="1:20" ht="14.25" customHeight="1">
      <c r="A31" s="11"/>
      <c r="B31" s="11"/>
      <c r="C31" s="166" t="s">
        <v>123</v>
      </c>
      <c r="D31" s="167"/>
      <c r="E31" s="168"/>
      <c r="F31" s="169"/>
      <c r="G31" s="169"/>
      <c r="H31" s="170"/>
      <c r="I31" s="47"/>
      <c r="J31" s="51">
        <v>0.06</v>
      </c>
      <c r="K31" s="53">
        <v>3.3000000000000002E-2</v>
      </c>
      <c r="L31" s="50"/>
      <c r="M31" s="51">
        <v>6.2E-2</v>
      </c>
      <c r="N31" s="52">
        <v>3.4000000000000002E-2</v>
      </c>
      <c r="O31" s="47"/>
      <c r="P31" s="51">
        <v>6.2E-2</v>
      </c>
      <c r="Q31" s="53">
        <v>3.4000000000000002E-2</v>
      </c>
      <c r="R31" s="47"/>
      <c r="S31" s="52">
        <v>6.6000000000000003E-2</v>
      </c>
      <c r="T31" s="53">
        <v>3.4000000000000002E-2</v>
      </c>
    </row>
    <row r="32" spans="1:20" ht="14.25" customHeight="1">
      <c r="A32" s="11"/>
      <c r="B32" s="11"/>
      <c r="C32" s="166" t="s">
        <v>124</v>
      </c>
      <c r="D32" s="167"/>
      <c r="E32" s="168"/>
      <c r="F32" s="169"/>
      <c r="G32" s="169"/>
      <c r="H32" s="170"/>
      <c r="I32" s="47"/>
      <c r="J32" s="51">
        <v>1E-3</v>
      </c>
      <c r="K32" s="53">
        <v>2E-3</v>
      </c>
      <c r="L32" s="50"/>
      <c r="M32" s="51">
        <v>1.0999999999999999E-2</v>
      </c>
      <c r="N32" s="52">
        <v>2E-3</v>
      </c>
      <c r="O32" s="47"/>
      <c r="P32" s="51">
        <v>1.0999999999999999E-2</v>
      </c>
      <c r="Q32" s="53">
        <v>2E-3</v>
      </c>
      <c r="R32" s="47"/>
      <c r="S32" s="52">
        <v>1.2E-2</v>
      </c>
      <c r="T32" s="53">
        <v>2E-3</v>
      </c>
    </row>
    <row r="33" spans="1:21" ht="14.25" customHeight="1">
      <c r="A33" s="11"/>
      <c r="B33" s="11"/>
      <c r="C33" s="166" t="s">
        <v>125</v>
      </c>
      <c r="D33" s="167"/>
      <c r="E33" s="168"/>
      <c r="F33" s="169"/>
      <c r="G33" s="169"/>
      <c r="H33" s="170"/>
      <c r="I33" s="47"/>
      <c r="J33" s="51">
        <v>0.25700000000000001</v>
      </c>
      <c r="K33" s="53">
        <v>0.17199999999999999</v>
      </c>
      <c r="L33" s="50"/>
      <c r="M33" s="51">
        <v>0.25600000000000001</v>
      </c>
      <c r="N33" s="52">
        <v>0.17100000000000001</v>
      </c>
      <c r="O33" s="47"/>
      <c r="P33" s="51">
        <v>0.25800000000000001</v>
      </c>
      <c r="Q33" s="53">
        <v>0.17199999999999999</v>
      </c>
      <c r="R33" s="47"/>
      <c r="S33" s="52">
        <v>0.25800000000000001</v>
      </c>
      <c r="T33" s="53">
        <v>0.17399999999999999</v>
      </c>
    </row>
    <row r="34" spans="1:21" ht="14.25" customHeight="1">
      <c r="A34" s="11"/>
      <c r="B34" s="11"/>
      <c r="C34" s="166" t="s">
        <v>126</v>
      </c>
      <c r="D34" s="167"/>
      <c r="E34" s="168">
        <v>48.7</v>
      </c>
      <c r="F34" s="169">
        <v>65</v>
      </c>
      <c r="G34" s="169"/>
      <c r="H34" s="170"/>
      <c r="I34" s="47"/>
      <c r="J34" s="51">
        <v>2.016</v>
      </c>
      <c r="K34" s="53">
        <v>1.9119999999999999</v>
      </c>
      <c r="L34" s="50"/>
      <c r="M34" s="51">
        <v>1.9930000000000001</v>
      </c>
      <c r="N34" s="52">
        <v>1.9339999999999999</v>
      </c>
      <c r="O34" s="47"/>
      <c r="P34" s="51">
        <v>1.927</v>
      </c>
      <c r="Q34" s="53">
        <v>1.9</v>
      </c>
      <c r="R34" s="47"/>
      <c r="S34" s="52">
        <v>1.9830000000000001</v>
      </c>
      <c r="T34" s="53">
        <v>1.927</v>
      </c>
    </row>
    <row r="35" spans="1:21" ht="14.25" customHeight="1">
      <c r="A35" s="11"/>
      <c r="B35" s="11"/>
      <c r="C35" s="166" t="s">
        <v>127</v>
      </c>
      <c r="D35" s="167"/>
      <c r="E35" s="168">
        <v>48.7</v>
      </c>
      <c r="F35" s="169">
        <v>65</v>
      </c>
      <c r="G35" s="169"/>
      <c r="H35" s="170"/>
      <c r="I35" s="47"/>
      <c r="J35" s="51">
        <v>0.29599999999999999</v>
      </c>
      <c r="K35" s="53">
        <v>0.16700000000000001</v>
      </c>
      <c r="L35" s="50"/>
      <c r="M35" s="51">
        <v>0.29499999999999998</v>
      </c>
      <c r="N35" s="52">
        <v>0.16700000000000001</v>
      </c>
      <c r="O35" s="47"/>
      <c r="P35" s="51">
        <v>0.29499999999999998</v>
      </c>
      <c r="Q35" s="53">
        <v>0.16700000000000001</v>
      </c>
      <c r="R35" s="47"/>
      <c r="S35" s="52">
        <v>0.29499999999999998</v>
      </c>
      <c r="T35" s="53">
        <v>0.16700000000000001</v>
      </c>
    </row>
    <row r="36" spans="1:21" ht="14.25" customHeight="1">
      <c r="A36" s="11"/>
      <c r="B36" s="11"/>
      <c r="C36" s="166" t="s">
        <v>128</v>
      </c>
      <c r="D36" s="167"/>
      <c r="E36" s="168"/>
      <c r="F36" s="169"/>
      <c r="G36" s="169"/>
      <c r="H36" s="170"/>
      <c r="I36" s="47"/>
      <c r="J36" s="51">
        <v>0.50900000000000001</v>
      </c>
      <c r="K36" s="53">
        <v>0.42599999999999999</v>
      </c>
      <c r="L36" s="50"/>
      <c r="M36" s="51">
        <v>0.50900000000000001</v>
      </c>
      <c r="N36" s="52">
        <v>0.42299999999999999</v>
      </c>
      <c r="O36" s="47"/>
      <c r="P36" s="51">
        <v>0.50900000000000001</v>
      </c>
      <c r="Q36" s="53">
        <v>0.42299999999999999</v>
      </c>
      <c r="R36" s="47"/>
      <c r="S36" s="52">
        <v>0.51100000000000001</v>
      </c>
      <c r="T36" s="53">
        <v>0.42699999999999999</v>
      </c>
    </row>
    <row r="37" spans="1:21" ht="14.25" customHeight="1">
      <c r="A37" s="11"/>
      <c r="B37" s="11"/>
      <c r="C37" s="166" t="s">
        <v>129</v>
      </c>
      <c r="D37" s="167"/>
      <c r="E37" s="168"/>
      <c r="F37" s="169"/>
      <c r="G37" s="169"/>
      <c r="H37" s="170"/>
      <c r="I37" s="47"/>
      <c r="J37" s="330">
        <v>2.5000000000000001E-3</v>
      </c>
      <c r="K37" s="330"/>
      <c r="L37" s="330"/>
      <c r="M37" s="330">
        <v>2.5000000000000001E-3</v>
      </c>
      <c r="N37" s="330"/>
      <c r="O37" s="330"/>
      <c r="P37" s="330">
        <v>2.5000000000000001E-3</v>
      </c>
      <c r="Q37" s="330"/>
      <c r="R37" s="330"/>
      <c r="S37" s="330">
        <v>2.5000000000000001E-3</v>
      </c>
      <c r="T37" s="53"/>
    </row>
    <row r="38" spans="1:21" ht="14.25" customHeight="1">
      <c r="A38" s="11"/>
      <c r="B38" s="11"/>
      <c r="C38" s="166" t="s">
        <v>130</v>
      </c>
      <c r="D38" s="167"/>
      <c r="E38" s="168">
        <v>48.7</v>
      </c>
      <c r="F38" s="169">
        <v>65</v>
      </c>
      <c r="G38" s="169"/>
      <c r="H38" s="170"/>
      <c r="I38" s="47"/>
      <c r="J38" s="51">
        <v>0.10299999999999999</v>
      </c>
      <c r="K38" s="53">
        <v>7.2999999999999995E-2</v>
      </c>
      <c r="L38" s="50"/>
      <c r="M38" s="51">
        <v>0.104</v>
      </c>
      <c r="N38" s="52">
        <v>7.4999999999999997E-2</v>
      </c>
      <c r="O38" s="47"/>
      <c r="P38" s="51">
        <v>0.105</v>
      </c>
      <c r="Q38" s="53">
        <v>7.3999999999999996E-2</v>
      </c>
      <c r="R38" s="47"/>
      <c r="S38" s="52">
        <v>0.125</v>
      </c>
      <c r="T38" s="53">
        <v>9.4E-2</v>
      </c>
    </row>
    <row r="39" spans="1:21" ht="14.25" customHeight="1">
      <c r="A39" s="11"/>
      <c r="B39" s="11"/>
      <c r="C39" s="166" t="s">
        <v>131</v>
      </c>
      <c r="D39" s="167"/>
      <c r="E39" s="168">
        <v>48.7</v>
      </c>
      <c r="F39" s="169">
        <v>65</v>
      </c>
      <c r="G39" s="169"/>
      <c r="H39" s="170"/>
      <c r="I39" s="47"/>
      <c r="J39" s="51">
        <v>1.2450000000000001</v>
      </c>
      <c r="K39" s="53">
        <v>0.81200000000000006</v>
      </c>
      <c r="L39" s="50"/>
      <c r="M39" s="51">
        <v>1.242</v>
      </c>
      <c r="N39" s="52">
        <v>0.82499999999999996</v>
      </c>
      <c r="O39" s="47"/>
      <c r="P39" s="51">
        <v>1.2330000000000001</v>
      </c>
      <c r="Q39" s="53">
        <v>0.81699999999999995</v>
      </c>
      <c r="R39" s="47"/>
      <c r="S39" s="52">
        <v>1.2210000000000001</v>
      </c>
      <c r="T39" s="53">
        <v>0.82799999999999996</v>
      </c>
    </row>
    <row r="40" spans="1:21" ht="14.25" customHeight="1">
      <c r="A40" s="11"/>
      <c r="B40" s="11"/>
      <c r="C40" s="166" t="s">
        <v>132</v>
      </c>
      <c r="D40" s="167"/>
      <c r="E40" s="168"/>
      <c r="F40" s="169"/>
      <c r="G40" s="169"/>
      <c r="H40" s="170"/>
      <c r="I40" s="47"/>
      <c r="J40" s="51">
        <v>0.13700000000000001</v>
      </c>
      <c r="K40" s="53">
        <v>0.108</v>
      </c>
      <c r="L40" s="50"/>
      <c r="M40" s="51">
        <v>0.13800000000000001</v>
      </c>
      <c r="N40" s="52">
        <v>0.107</v>
      </c>
      <c r="O40" s="47"/>
      <c r="P40" s="51">
        <v>0.13800000000000001</v>
      </c>
      <c r="Q40" s="53">
        <v>0.107</v>
      </c>
      <c r="R40" s="47"/>
      <c r="S40" s="52">
        <v>0.13800000000000001</v>
      </c>
      <c r="T40" s="53">
        <v>0.108</v>
      </c>
    </row>
    <row r="41" spans="1:21" ht="14.25" customHeight="1">
      <c r="A41" s="11"/>
      <c r="B41" s="11"/>
      <c r="C41" s="173"/>
      <c r="D41" s="174"/>
      <c r="E41" s="109"/>
      <c r="F41" s="107"/>
      <c r="G41" s="107"/>
      <c r="H41" s="110"/>
      <c r="I41" s="111"/>
      <c r="J41" s="416"/>
      <c r="K41" s="417"/>
      <c r="L41" s="418"/>
      <c r="M41" s="416"/>
      <c r="N41" s="419"/>
      <c r="O41" s="106"/>
      <c r="P41" s="416"/>
      <c r="Q41" s="417"/>
      <c r="R41" s="106"/>
      <c r="S41" s="419"/>
      <c r="T41" s="417"/>
      <c r="U41" s="2"/>
    </row>
    <row r="42" spans="1:21" ht="14.25" customHeight="1">
      <c r="A42" s="11"/>
      <c r="B42" s="11"/>
      <c r="C42" s="173"/>
      <c r="D42" s="174"/>
      <c r="E42" s="109"/>
      <c r="F42" s="107"/>
      <c r="G42" s="107"/>
      <c r="H42" s="110"/>
      <c r="I42" s="111"/>
      <c r="J42" s="107"/>
      <c r="K42" s="108"/>
      <c r="L42" s="109"/>
      <c r="M42" s="107"/>
      <c r="N42" s="110"/>
      <c r="O42" s="111"/>
      <c r="P42" s="107"/>
      <c r="Q42" s="108"/>
      <c r="R42" s="111"/>
      <c r="S42" s="110"/>
      <c r="T42" s="108"/>
    </row>
    <row r="43" spans="1:21" ht="14.25" customHeight="1">
      <c r="A43" s="11"/>
      <c r="B43" s="11"/>
      <c r="C43" s="173"/>
      <c r="D43" s="174"/>
      <c r="E43" s="109"/>
      <c r="F43" s="107"/>
      <c r="G43" s="107"/>
      <c r="H43" s="110"/>
      <c r="I43" s="111"/>
      <c r="J43" s="107"/>
      <c r="K43" s="108"/>
      <c r="L43" s="109"/>
      <c r="M43" s="107"/>
      <c r="N43" s="110"/>
      <c r="O43" s="111"/>
      <c r="P43" s="107"/>
      <c r="Q43" s="108"/>
      <c r="R43" s="111"/>
      <c r="S43" s="110"/>
      <c r="T43" s="108"/>
    </row>
    <row r="44" spans="1:21" ht="14.25" customHeight="1">
      <c r="A44" s="11"/>
      <c r="B44" s="11"/>
      <c r="C44" s="102"/>
      <c r="D44" s="103"/>
      <c r="E44" s="109"/>
      <c r="F44" s="107"/>
      <c r="G44" s="107"/>
      <c r="H44" s="110"/>
      <c r="I44" s="111"/>
      <c r="J44" s="107"/>
      <c r="K44" s="108"/>
      <c r="L44" s="109"/>
      <c r="M44" s="107"/>
      <c r="N44" s="110"/>
      <c r="O44" s="111"/>
      <c r="P44" s="107"/>
      <c r="Q44" s="108"/>
      <c r="R44" s="111"/>
      <c r="S44" s="110"/>
      <c r="T44" s="108"/>
    </row>
    <row r="45" spans="1:21" ht="14.25" customHeight="1">
      <c r="A45" s="11"/>
      <c r="B45" s="11"/>
      <c r="C45" s="102"/>
      <c r="D45" s="103"/>
      <c r="E45" s="109"/>
      <c r="F45" s="107"/>
      <c r="G45" s="107"/>
      <c r="H45" s="110"/>
      <c r="I45" s="111"/>
      <c r="J45" s="107"/>
      <c r="K45" s="108"/>
      <c r="L45" s="109"/>
      <c r="M45" s="107"/>
      <c r="N45" s="110"/>
      <c r="O45" s="111"/>
      <c r="P45" s="107"/>
      <c r="Q45" s="108"/>
      <c r="R45" s="111"/>
      <c r="S45" s="110"/>
      <c r="T45" s="108"/>
    </row>
    <row r="46" spans="1:21" ht="14.25" customHeight="1">
      <c r="A46" s="11"/>
      <c r="B46" s="11"/>
      <c r="C46" s="102"/>
      <c r="D46" s="103"/>
      <c r="E46" s="109"/>
      <c r="F46" s="107"/>
      <c r="G46" s="107"/>
      <c r="H46" s="110"/>
      <c r="I46" s="111"/>
      <c r="J46" s="107"/>
      <c r="K46" s="108"/>
      <c r="L46" s="109"/>
      <c r="M46" s="107"/>
      <c r="N46" s="110"/>
      <c r="O46" s="111"/>
      <c r="P46" s="107"/>
      <c r="Q46" s="108"/>
      <c r="R46" s="111"/>
      <c r="S46" s="110"/>
      <c r="T46" s="108"/>
    </row>
    <row r="47" spans="1:21" ht="14.25" customHeight="1">
      <c r="A47" s="11"/>
      <c r="B47" s="11"/>
      <c r="C47" s="102"/>
      <c r="D47" s="103"/>
      <c r="E47" s="109"/>
      <c r="F47" s="107"/>
      <c r="G47" s="107"/>
      <c r="H47" s="110"/>
      <c r="I47" s="111"/>
      <c r="J47" s="107"/>
      <c r="K47" s="108"/>
      <c r="L47" s="109"/>
      <c r="M47" s="107"/>
      <c r="N47" s="110"/>
      <c r="O47" s="111"/>
      <c r="P47" s="107"/>
      <c r="Q47" s="108"/>
      <c r="R47" s="111"/>
      <c r="S47" s="110"/>
      <c r="T47" s="108"/>
    </row>
    <row r="48" spans="1:21" ht="14.25" customHeight="1">
      <c r="A48" s="11"/>
      <c r="B48" s="11"/>
      <c r="C48" s="102"/>
      <c r="D48" s="103"/>
      <c r="E48" s="109"/>
      <c r="F48" s="107"/>
      <c r="G48" s="107"/>
      <c r="H48" s="110"/>
      <c r="I48" s="111"/>
      <c r="J48" s="107"/>
      <c r="K48" s="108"/>
      <c r="L48" s="109"/>
      <c r="M48" s="107"/>
      <c r="N48" s="110"/>
      <c r="O48" s="111"/>
      <c r="P48" s="107"/>
      <c r="Q48" s="108"/>
      <c r="R48" s="111"/>
      <c r="S48" s="110"/>
      <c r="T48" s="108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11"/>
      <c r="J49" s="107"/>
      <c r="K49" s="108"/>
      <c r="L49" s="109"/>
      <c r="M49" s="107"/>
      <c r="N49" s="110"/>
      <c r="O49" s="111"/>
      <c r="P49" s="107"/>
      <c r="Q49" s="108"/>
      <c r="R49" s="111"/>
      <c r="S49" s="110"/>
      <c r="T49" s="108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11"/>
      <c r="J50" s="107"/>
      <c r="K50" s="108"/>
      <c r="L50" s="109"/>
      <c r="M50" s="107"/>
      <c r="N50" s="110"/>
      <c r="O50" s="111"/>
      <c r="P50" s="107"/>
      <c r="Q50" s="108"/>
      <c r="R50" s="111"/>
      <c r="S50" s="110"/>
      <c r="T50" s="108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11"/>
      <c r="J51" s="107"/>
      <c r="K51" s="108"/>
      <c r="L51" s="109"/>
      <c r="M51" s="107"/>
      <c r="N51" s="110"/>
      <c r="O51" s="111"/>
      <c r="P51" s="107"/>
      <c r="Q51" s="108"/>
      <c r="R51" s="111"/>
      <c r="S51" s="110"/>
      <c r="T51" s="108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79"/>
      <c r="I52" s="120"/>
      <c r="J52" s="116"/>
      <c r="K52" s="117"/>
      <c r="L52" s="118"/>
      <c r="M52" s="116"/>
      <c r="N52" s="119"/>
      <c r="O52" s="120"/>
      <c r="P52" s="116"/>
      <c r="Q52" s="117"/>
      <c r="R52" s="120"/>
      <c r="S52" s="119"/>
      <c r="T52" s="117"/>
    </row>
    <row r="53" spans="1:23" ht="14.25" customHeight="1">
      <c r="A53" s="185"/>
      <c r="B53" s="186"/>
      <c r="C53" s="38"/>
      <c r="D53" s="187"/>
      <c r="E53" s="100" t="s">
        <v>50</v>
      </c>
      <c r="F53" s="96">
        <f>IF(K58&gt;0,SQRT((1-K58^2)/K58^2),)</f>
        <v>0</v>
      </c>
      <c r="G53" s="188"/>
      <c r="H53" s="189"/>
      <c r="I53" s="186"/>
      <c r="J53" s="96"/>
      <c r="K53" s="97"/>
      <c r="L53" s="100" t="s">
        <v>50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191"/>
      <c r="D54" s="192"/>
      <c r="E54" s="23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 t="s">
        <v>50</v>
      </c>
      <c r="M54" s="151">
        <f>IF(I59&gt;0,SQRT((1-I59^2)/I59^2),)</f>
        <v>0</v>
      </c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65"/>
      <c r="J57" s="399" t="s">
        <v>109</v>
      </c>
      <c r="K57" s="400"/>
      <c r="L57" s="401"/>
      <c r="M57" s="399" t="s">
        <v>109</v>
      </c>
      <c r="N57" s="402"/>
      <c r="O57" s="403"/>
      <c r="P57" s="399" t="s">
        <v>109</v>
      </c>
      <c r="Q57" s="400"/>
      <c r="R57" s="403"/>
      <c r="S57" s="399" t="s">
        <v>109</v>
      </c>
      <c r="T57" s="62"/>
    </row>
    <row r="58" spans="1:23" ht="14.25" customHeight="1" thickBo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8"/>
      <c r="I58" s="220"/>
      <c r="J58" s="328"/>
      <c r="K58" s="329"/>
      <c r="L58" s="220"/>
      <c r="M58" s="328"/>
      <c r="N58" s="329"/>
      <c r="O58" s="220"/>
      <c r="P58" s="328"/>
      <c r="Q58" s="329"/>
      <c r="R58" s="220"/>
      <c r="S58" s="328"/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7"/>
      <c r="I59" s="334"/>
      <c r="J59" s="328"/>
      <c r="K59" s="333"/>
      <c r="L59" s="334"/>
      <c r="M59" s="328"/>
      <c r="N59" s="333"/>
      <c r="O59" s="334"/>
      <c r="P59" s="328"/>
      <c r="Q59" s="333"/>
      <c r="R59" s="334"/>
      <c r="S59" s="328"/>
      <c r="T59" s="3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3"/>
      <c r="I60" s="404"/>
      <c r="J60" s="405"/>
      <c r="K60" s="406"/>
      <c r="L60" s="404"/>
      <c r="M60" s="405"/>
      <c r="N60" s="406"/>
      <c r="O60" s="404"/>
      <c r="P60" s="405"/>
      <c r="Q60" s="406"/>
      <c r="R60" s="404"/>
      <c r="S60" s="405"/>
      <c r="T60" s="407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39"/>
      <c r="I61" s="408"/>
      <c r="J61" s="409"/>
      <c r="K61" s="410"/>
      <c r="L61" s="408"/>
      <c r="M61" s="409"/>
      <c r="N61" s="410"/>
      <c r="O61" s="408"/>
      <c r="P61" s="409"/>
      <c r="Q61" s="410"/>
      <c r="R61" s="408"/>
      <c r="S61" s="409"/>
      <c r="T61" s="411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51">
        <f>ROUND((V8^2+W8^2)*[1]АРЭС!$F$8/[1]АРЭС!$C$8^2,4)</f>
        <v>4.1999999999999997E-3</v>
      </c>
      <c r="J62" s="412" t="s">
        <v>59</v>
      </c>
      <c r="K62" s="413">
        <f>ROUND((V8^2+W8^2)*[1]АРЭС!$I$8/([1]АРЭС!$C$8*100),4)</f>
        <v>0.13569999999999999</v>
      </c>
      <c r="L62" s="414">
        <f>ROUND((X8^2+Y8^2)*[1]АРЭС!$F$8/[1]АРЭС!$C$8^2,4)</f>
        <v>4.4000000000000003E-3</v>
      </c>
      <c r="M62" s="412" t="s">
        <v>59</v>
      </c>
      <c r="N62" s="413">
        <f>ROUND((X8^2+Y8^2)*[1]АРЭС!$I$8/([1]АРЭС!$C$8*100),4)</f>
        <v>0.14349999999999999</v>
      </c>
      <c r="O62" s="414">
        <f>ROUND((Z8^2+AA8^2)*[1]АРЭС!$F$8/[1]АРЭС!$C$8^2,4)</f>
        <v>3.8999999999999998E-3</v>
      </c>
      <c r="P62" s="412" t="s">
        <v>59</v>
      </c>
      <c r="Q62" s="413">
        <f>ROUND((Z8^2+AA8^2)*[1]АРЭС!$I$8/([1]АРЭС!$C$8*100),4)</f>
        <v>0.128</v>
      </c>
      <c r="R62" s="414">
        <f>ROUND((AB8^2+AC8^2)*[1]АРЭС!$F$8/[1]АРЭС!$C$8^2,4)</f>
        <v>3.8E-3</v>
      </c>
      <c r="S62" s="412" t="s">
        <v>59</v>
      </c>
      <c r="T62" s="413">
        <f>ROUND((AB8^2+AC8^2)*[1]АРЭС!$I$8/([1]АРЭС!$C$8*100),4)</f>
        <v>0.12330000000000001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ROUND((V12^2+W12^2)*[1]АРЭС!$F$9/[1]АРЭС!$C$9^2,4)</f>
        <v>1.4E-3</v>
      </c>
      <c r="J63" s="412" t="s">
        <v>59</v>
      </c>
      <c r="K63" s="413">
        <f>ROUND((V12^2+W12^2)*[1]АРЭС!$I$9/([1]АРЭС!$C$9*100),4)</f>
        <v>4.6100000000000002E-2</v>
      </c>
      <c r="L63" s="414">
        <f>ROUND((X12^2+Y12^2)*[1]АРЭС!$F$9/[1]АРЭС!$C$9^2,4)</f>
        <v>1.4E-3</v>
      </c>
      <c r="M63" s="412" t="s">
        <v>59</v>
      </c>
      <c r="N63" s="413">
        <f>ROUND((X12^2+Y12^2)*[1]АРЭС!$I$9/([1]АРЭС!$C$9*100),4)</f>
        <v>4.6300000000000001E-2</v>
      </c>
      <c r="O63" s="414">
        <f>ROUND((Z12^2+AA12^2)*[1]АРЭС!$F$9/[1]АРЭС!$C$9^2,4)</f>
        <v>1.4E-3</v>
      </c>
      <c r="P63" s="412" t="s">
        <v>59</v>
      </c>
      <c r="Q63" s="413">
        <f>ROUND((Z12^2+AA12^2)*[1]АРЭС!$I$9/([1]АРЭС!$C$9*100),4)</f>
        <v>4.5699999999999998E-2</v>
      </c>
      <c r="R63" s="414">
        <f>ROUND((AB12^2+AC12^2)*[1]АРЭС!$F$9/[1]АРЭС!$C$9^2,4)</f>
        <v>1.4E-3</v>
      </c>
      <c r="S63" s="412" t="s">
        <v>59</v>
      </c>
      <c r="T63" s="413">
        <f>ROUND((AB12^2+AC12^2)*[1]АРЭС!$I$9/([1]АРЭС!$C$9*100),4)</f>
        <v>4.6699999999999998E-2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I62+V8+V7+H6</f>
        <v>3.6282000000000001</v>
      </c>
      <c r="J66" s="266" t="s">
        <v>59</v>
      </c>
      <c r="K66" s="267">
        <f>K62+W8+W7+H7</f>
        <v>2.9946999999999999</v>
      </c>
      <c r="L66" s="265">
        <f>L62+X8+X7+H6</f>
        <v>3.7443999999999997</v>
      </c>
      <c r="M66" s="266" t="s">
        <v>59</v>
      </c>
      <c r="N66" s="268">
        <f>N62+Y8+Y7+H7</f>
        <v>3.0605000000000002</v>
      </c>
      <c r="O66" s="269">
        <f>O62+Z8+Z7+H6</f>
        <v>3.5398999999999998</v>
      </c>
      <c r="P66" s="266" t="s">
        <v>59</v>
      </c>
      <c r="Q66" s="267">
        <f>Q62+AA8+AA7+H7</f>
        <v>2.8880000000000003</v>
      </c>
      <c r="R66" s="265">
        <f>R62+AB8+AB7+H6</f>
        <v>3.4678</v>
      </c>
      <c r="S66" s="266" t="s">
        <v>59</v>
      </c>
      <c r="T66" s="268">
        <f>T62+AC8+AC7+H7</f>
        <v>2.8452999999999999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I63+V12+V11+H10</f>
        <v>2.3783999999999996</v>
      </c>
      <c r="J67" s="254" t="s">
        <v>59</v>
      </c>
      <c r="K67" s="276">
        <f>K63+W12+W11+H11</f>
        <v>1.3540999999999999</v>
      </c>
      <c r="L67" s="277">
        <f>L63+X12+X11+H10</f>
        <v>2.3773999999999997</v>
      </c>
      <c r="M67" s="254" t="s">
        <v>59</v>
      </c>
      <c r="N67" s="278">
        <f>N63+Y12+Y11+H11</f>
        <v>1.3653</v>
      </c>
      <c r="O67" s="276">
        <f>O63+Z12+Z11+H10</f>
        <v>2.3663999999999996</v>
      </c>
      <c r="P67" s="254" t="s">
        <v>59</v>
      </c>
      <c r="Q67" s="276">
        <f>Q63+AA12+AA11+H11</f>
        <v>1.3507</v>
      </c>
      <c r="R67" s="277">
        <f>R63+AB12+AB11+H10</f>
        <v>2.3813999999999997</v>
      </c>
      <c r="S67" s="254" t="s">
        <v>59</v>
      </c>
      <c r="T67" s="278">
        <f>T63+AC12+AC11+H11</f>
        <v>1.3876999999999999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6.0065999999999997</v>
      </c>
      <c r="J70" s="291" t="s">
        <v>59</v>
      </c>
      <c r="K70" s="292">
        <f>K66+K67</f>
        <v>4.3487999999999998</v>
      </c>
      <c r="L70" s="290">
        <f>L66+L67</f>
        <v>6.1217999999999995</v>
      </c>
      <c r="M70" s="291" t="s">
        <v>59</v>
      </c>
      <c r="N70" s="292">
        <f>N66+N67</f>
        <v>4.4258000000000006</v>
      </c>
      <c r="O70" s="290">
        <f>O66+O67</f>
        <v>5.9062999999999999</v>
      </c>
      <c r="P70" s="291" t="s">
        <v>59</v>
      </c>
      <c r="Q70" s="292">
        <f>Q66+Q67</f>
        <v>4.2387000000000006</v>
      </c>
      <c r="R70" s="290">
        <f>R66+R67</f>
        <v>5.8491999999999997</v>
      </c>
      <c r="S70" s="291" t="s">
        <v>59</v>
      </c>
      <c r="T70" s="292">
        <f>T66+T67</f>
        <v>4.2329999999999997</v>
      </c>
    </row>
    <row r="71" spans="1:20" ht="14.25" customHeight="1" thickBot="1">
      <c r="A71" s="11"/>
      <c r="B71" s="121" t="s">
        <v>65</v>
      </c>
      <c r="C71" s="122"/>
      <c r="D71" s="123"/>
      <c r="E71" s="293" t="str">
        <f>[4]РОЗОВАЯ1!E71</f>
        <v>Секисова М.К.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 ht="15">
      <c r="B74" t="s">
        <v>68</v>
      </c>
      <c r="P74" t="s">
        <v>69</v>
      </c>
      <c r="R74" s="381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N38" sqref="N38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80</v>
      </c>
      <c r="J3" s="9"/>
      <c r="K3" s="10"/>
      <c r="L3" s="8" t="s">
        <v>81</v>
      </c>
      <c r="M3" s="9"/>
      <c r="N3" s="10"/>
      <c r="O3" s="8" t="s">
        <v>82</v>
      </c>
      <c r="P3" s="9"/>
      <c r="Q3" s="10"/>
      <c r="R3" s="8" t="s">
        <v>83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09">
        <v>7</v>
      </c>
      <c r="F6" s="310"/>
      <c r="G6" s="85" t="s">
        <v>21</v>
      </c>
      <c r="H6" s="33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12">
        <f>IF(I7&gt;0,ROUND(I7*$I$56*$I$58*SQRT(3)/1000,2),J7)</f>
        <v>0</v>
      </c>
      <c r="W7" s="313">
        <f>IF(K7&gt;0,K7,ROUND(V7*$M$53,2))</f>
        <v>0</v>
      </c>
      <c r="X7" s="312">
        <f>IF(L7&gt;0,ROUND(L7*$L$56*$L$58*SQRT(3)/1000,2),M7)</f>
        <v>0</v>
      </c>
      <c r="Y7" s="313">
        <f>IF(N7&gt;0,N7,ROUND(X7*$M$53,2))</f>
        <v>0</v>
      </c>
      <c r="Z7" s="312">
        <f>IF(O7&gt;0,ROUND(O7*$O$56*$O$58*SQRT(3)/1000,2),P7)</f>
        <v>0</v>
      </c>
      <c r="AA7" s="313">
        <f>IF(Q7&gt;0,Q7,ROUND(Z7*$M$53,2))</f>
        <v>0</v>
      </c>
      <c r="AB7" s="312">
        <f>IF(R7&gt;0,ROUND(R7*$R$56*$R$58*SQRT(3)/1000,2),S7)</f>
        <v>0</v>
      </c>
      <c r="AC7" s="31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3.1640000000000001</v>
      </c>
      <c r="K8" s="314">
        <v>2.3340000000000001</v>
      </c>
      <c r="L8" s="315"/>
      <c r="M8" s="61">
        <v>3.1619999999999999</v>
      </c>
      <c r="N8" s="314">
        <v>2.1680000000000001</v>
      </c>
      <c r="O8" s="316"/>
      <c r="P8" s="61">
        <v>3.222</v>
      </c>
      <c r="Q8" s="314">
        <v>2.1996000000000002</v>
      </c>
      <c r="R8" s="316"/>
      <c r="S8" s="317">
        <v>3.2360000000000002</v>
      </c>
      <c r="T8" s="62">
        <v>2.2080000000000002</v>
      </c>
      <c r="U8" t="s">
        <v>118</v>
      </c>
      <c r="V8" s="395">
        <f>IF(I8&gt;0,ROUND(I8*$I$57*$K$58*SQRT(3)/1000,3),J8)</f>
        <v>3.1640000000000001</v>
      </c>
      <c r="W8" s="396">
        <f>IF(K8&gt;0,K8,ROUND(V8*$F$53,3))</f>
        <v>2.3340000000000001</v>
      </c>
      <c r="X8" s="395">
        <f>IF(L8&gt;0,ROUND(L8*$L$57*$N$58*SQRT(3)/1000,3),M8)</f>
        <v>3.1619999999999999</v>
      </c>
      <c r="Y8" s="396">
        <f>IF(N8&gt;0,N8,ROUND(X8*$F$53,3))</f>
        <v>2.1680000000000001</v>
      </c>
      <c r="Z8" s="395">
        <f>IF(O8&gt;0,ROUND(O8*$O$57*$Q$58*SQRT(3)/1000,3),P8)</f>
        <v>3.222</v>
      </c>
      <c r="AA8" s="396">
        <f>IF(Q8&gt;0,Q8,ROUND(Z8*$F$53,3))</f>
        <v>2.1996000000000002</v>
      </c>
      <c r="AB8" s="395">
        <f>IF(R8&gt;0,ROUND(R8*$R$57*$T$58*SQRT(3)/1000,3),S8)</f>
        <v>3.2360000000000002</v>
      </c>
      <c r="AC8" s="68">
        <f>IF(T8&gt;0,T8,ROUND(AB8*$F$53,3))</f>
        <v>2.2080000000000002</v>
      </c>
    </row>
    <row r="9" spans="1:31" ht="14.25" customHeight="1" thickBot="1">
      <c r="A9" s="11"/>
      <c r="B9" s="11"/>
      <c r="C9" s="69"/>
      <c r="D9" s="70" t="s">
        <v>26</v>
      </c>
      <c r="E9" s="318"/>
      <c r="F9" s="319"/>
      <c r="G9" s="319"/>
      <c r="H9" s="320"/>
      <c r="I9" s="79"/>
      <c r="J9" s="321"/>
      <c r="K9" s="322"/>
      <c r="L9" s="323"/>
      <c r="M9" s="321"/>
      <c r="N9" s="324"/>
      <c r="O9" s="325"/>
      <c r="P9" s="321"/>
      <c r="Q9" s="322"/>
      <c r="R9" s="325"/>
      <c r="S9" s="324"/>
      <c r="T9" s="76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90</v>
      </c>
      <c r="D10" s="82">
        <v>110</v>
      </c>
      <c r="E10" s="309">
        <v>7</v>
      </c>
      <c r="F10" s="310"/>
      <c r="G10" s="85" t="s">
        <v>21</v>
      </c>
      <c r="H10" s="33">
        <f>[1]АРЭС!$E$9</f>
        <v>2.5000000000000001E-2</v>
      </c>
      <c r="I10" s="34"/>
      <c r="J10" s="328"/>
      <c r="K10" s="222"/>
      <c r="L10" s="221"/>
      <c r="M10" s="328"/>
      <c r="N10" s="329"/>
      <c r="O10" s="220"/>
      <c r="P10" s="328"/>
      <c r="Q10" s="222"/>
      <c r="R10" s="220"/>
      <c r="S10" s="329"/>
      <c r="T10" s="36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330"/>
      <c r="K11" s="331"/>
      <c r="L11" s="332"/>
      <c r="M11" s="330"/>
      <c r="N11" s="333"/>
      <c r="O11" s="334"/>
      <c r="P11" s="330"/>
      <c r="Q11" s="331"/>
      <c r="R11" s="334"/>
      <c r="S11" s="333"/>
      <c r="T11" s="53"/>
      <c r="U11" s="39" t="s">
        <v>88</v>
      </c>
      <c r="V11" s="312">
        <f>IF(I11&gt;0,ROUND(I11*$K$56*$I$59*SQRT(3)/1000,2),J11)</f>
        <v>0</v>
      </c>
      <c r="W11" s="313">
        <f>IF(K11&gt;0,K11,ROUND(V11*$M$54,2))</f>
        <v>0</v>
      </c>
      <c r="X11" s="312">
        <f>IF(L11&gt;0,ROUND(L11*$N$56*$L$59*SQRT(3)/1000,2),M11)</f>
        <v>0</v>
      </c>
      <c r="Y11" s="313">
        <f>IF(N11&gt;0,N11,ROUND(X11*$M$54,2))</f>
        <v>0</v>
      </c>
      <c r="Z11" s="312">
        <f>IF(O11&gt;0,ROUND(O11*$Q$56*$O$59*SQRT(3)/1000,2),P11)</f>
        <v>0</v>
      </c>
      <c r="AA11" s="313">
        <f>IF(Q11&gt;0,Q11,ROUND(Z11*$M$54,2))</f>
        <v>0</v>
      </c>
      <c r="AB11" s="312">
        <f>IF(R11&gt;0,ROUND(R11*$T$56*$R$59*SQRT(3)/1000,2),S11)</f>
        <v>0</v>
      </c>
      <c r="AC11" s="31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65"/>
      <c r="J12" s="61">
        <v>2.3477999999999999</v>
      </c>
      <c r="K12" s="314">
        <v>1.1958</v>
      </c>
      <c r="L12" s="315"/>
      <c r="M12" s="61">
        <v>2.3370000000000002</v>
      </c>
      <c r="N12" s="314">
        <v>1.1679999999999999</v>
      </c>
      <c r="O12" s="316"/>
      <c r="P12" s="61">
        <v>2.3290000000000002</v>
      </c>
      <c r="Q12" s="314">
        <v>1.155</v>
      </c>
      <c r="R12" s="316"/>
      <c r="S12" s="317">
        <v>2.33</v>
      </c>
      <c r="T12" s="420">
        <v>1.153</v>
      </c>
      <c r="U12" t="s">
        <v>118</v>
      </c>
      <c r="V12" s="395">
        <f>IF(I12&gt;0,ROUND(I12*$K$57*$K$59*SQRT(3)/1000,3),J12)</f>
        <v>2.3477999999999999</v>
      </c>
      <c r="W12" s="396">
        <f>IF(K12&gt;0,K12,ROUND(V12*$F$54,3))</f>
        <v>1.1958</v>
      </c>
      <c r="X12" s="395">
        <f>IF(L12&gt;0,ROUND(L12*$N$57*$N$59*SQRT(3)/1000,3),M12)</f>
        <v>2.3370000000000002</v>
      </c>
      <c r="Y12" s="396">
        <f>IF(N12&gt;0,N12,ROUND(X12*$F$54,3))</f>
        <v>1.1679999999999999</v>
      </c>
      <c r="Z12" s="395">
        <f>IF(O12&gt;0,ROUND(O12*$Q$57*$Q$59*SQRT(3)/1000,3),P12)</f>
        <v>2.3290000000000002</v>
      </c>
      <c r="AA12" s="396">
        <f>IF(Q12&gt;0,Q12,ROUND(Z12*$F$54,3))</f>
        <v>1.155</v>
      </c>
      <c r="AB12" s="395">
        <f>IF(R12&gt;0,ROUND(R12*$T$57*$T$59*SQRT(3)/1000,3),S12)</f>
        <v>2.33</v>
      </c>
      <c r="AC12" s="396">
        <f>IF(T12&gt;0,T12,ROUND(AB12*$F$54,3))</f>
        <v>1.153</v>
      </c>
    </row>
    <row r="13" spans="1:31" ht="14.25" customHeight="1" thickBot="1">
      <c r="A13" s="11"/>
      <c r="B13" s="11"/>
      <c r="C13" s="69"/>
      <c r="D13" s="70" t="s">
        <v>26</v>
      </c>
      <c r="E13" s="318"/>
      <c r="F13" s="319"/>
      <c r="G13" s="319"/>
      <c r="H13" s="320"/>
      <c r="I13" s="79"/>
      <c r="J13" s="321"/>
      <c r="K13" s="322"/>
      <c r="L13" s="323"/>
      <c r="M13" s="321"/>
      <c r="N13" s="324"/>
      <c r="O13" s="325"/>
      <c r="P13" s="321"/>
      <c r="Q13" s="322"/>
      <c r="R13" s="325"/>
      <c r="S13" s="324"/>
      <c r="T13" s="76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97" t="s">
        <v>21</v>
      </c>
      <c r="H14" s="97"/>
      <c r="I14" s="100"/>
      <c r="J14" s="335"/>
      <c r="K14" s="336"/>
      <c r="L14" s="337"/>
      <c r="M14" s="335"/>
      <c r="N14" s="338"/>
      <c r="O14" s="339"/>
      <c r="P14" s="335"/>
      <c r="Q14" s="336"/>
      <c r="R14" s="339"/>
      <c r="S14" s="338"/>
      <c r="T14" s="97"/>
    </row>
    <row r="15" spans="1:31" ht="14.25" customHeight="1">
      <c r="A15" s="11"/>
      <c r="B15" s="11"/>
      <c r="C15" s="41"/>
      <c r="D15" s="42"/>
      <c r="E15" s="102"/>
      <c r="F15" s="103"/>
      <c r="G15" s="398" t="s">
        <v>25</v>
      </c>
      <c r="H15" s="108"/>
      <c r="I15" s="111"/>
      <c r="J15" s="340"/>
      <c r="K15" s="341"/>
      <c r="L15" s="342"/>
      <c r="M15" s="340"/>
      <c r="N15" s="343"/>
      <c r="O15" s="344"/>
      <c r="P15" s="340"/>
      <c r="Q15" s="341"/>
      <c r="R15" s="344"/>
      <c r="S15" s="343"/>
      <c r="T15" s="108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45"/>
      <c r="K16" s="346"/>
      <c r="L16" s="347"/>
      <c r="M16" s="345"/>
      <c r="N16" s="351"/>
      <c r="O16" s="350"/>
      <c r="P16" s="345"/>
      <c r="Q16" s="346"/>
      <c r="R16" s="350"/>
      <c r="S16" s="351"/>
      <c r="T16" s="117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52"/>
      <c r="K17" s="353"/>
      <c r="L17" s="354"/>
      <c r="M17" s="352"/>
      <c r="N17" s="355"/>
      <c r="O17" s="356"/>
      <c r="P17" s="352"/>
      <c r="Q17" s="353"/>
      <c r="R17" s="356"/>
      <c r="S17" s="355"/>
      <c r="T17" s="126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97" t="s">
        <v>21</v>
      </c>
      <c r="H18" s="97"/>
      <c r="I18" s="100"/>
      <c r="J18" s="335"/>
      <c r="K18" s="336"/>
      <c r="L18" s="337"/>
      <c r="M18" s="335"/>
      <c r="N18" s="338"/>
      <c r="O18" s="339"/>
      <c r="P18" s="335"/>
      <c r="Q18" s="336"/>
      <c r="R18" s="339"/>
      <c r="S18" s="338"/>
      <c r="T18" s="97"/>
    </row>
    <row r="19" spans="1:20" ht="14.25" customHeight="1">
      <c r="A19" s="11"/>
      <c r="B19" s="11"/>
      <c r="C19" s="41"/>
      <c r="D19" s="42"/>
      <c r="E19" s="102"/>
      <c r="F19" s="103"/>
      <c r="G19" s="398" t="s">
        <v>25</v>
      </c>
      <c r="H19" s="108"/>
      <c r="I19" s="111"/>
      <c r="J19" s="340"/>
      <c r="K19" s="341"/>
      <c r="L19" s="342"/>
      <c r="M19" s="340"/>
      <c r="N19" s="343"/>
      <c r="O19" s="344"/>
      <c r="P19" s="340"/>
      <c r="Q19" s="341"/>
      <c r="R19" s="344"/>
      <c r="S19" s="343"/>
      <c r="T19" s="108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45"/>
      <c r="K20" s="346"/>
      <c r="L20" s="347"/>
      <c r="M20" s="345"/>
      <c r="N20" s="351"/>
      <c r="O20" s="350"/>
      <c r="P20" s="345"/>
      <c r="Q20" s="346"/>
      <c r="R20" s="350"/>
      <c r="S20" s="351"/>
      <c r="T20" s="117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52"/>
      <c r="K21" s="353"/>
      <c r="L21" s="354"/>
      <c r="M21" s="352"/>
      <c r="N21" s="355"/>
      <c r="O21" s="356"/>
      <c r="P21" s="352"/>
      <c r="Q21" s="353"/>
      <c r="R21" s="356"/>
      <c r="S21" s="355"/>
      <c r="T21" s="126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335"/>
      <c r="K22" s="336"/>
      <c r="L22" s="337"/>
      <c r="M22" s="335"/>
      <c r="N22" s="338"/>
      <c r="O22" s="339"/>
      <c r="P22" s="335"/>
      <c r="Q22" s="336"/>
      <c r="R22" s="339"/>
      <c r="S22" s="338"/>
      <c r="T22" s="97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357"/>
      <c r="K23" s="358"/>
      <c r="L23" s="359"/>
      <c r="M23" s="357"/>
      <c r="N23" s="360"/>
      <c r="O23" s="361"/>
      <c r="P23" s="357"/>
      <c r="Q23" s="358"/>
      <c r="R23" s="361"/>
      <c r="S23" s="360"/>
      <c r="T23" s="140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5.5118</v>
      </c>
      <c r="K24" s="149">
        <f t="shared" ref="K24:T24" si="0">K8+K12</f>
        <v>3.5297999999999998</v>
      </c>
      <c r="L24" s="149"/>
      <c r="M24" s="149">
        <f t="shared" si="0"/>
        <v>5.4990000000000006</v>
      </c>
      <c r="N24" s="149">
        <f t="shared" si="0"/>
        <v>3.3360000000000003</v>
      </c>
      <c r="O24" s="149"/>
      <c r="P24" s="149">
        <f t="shared" si="0"/>
        <v>5.5510000000000002</v>
      </c>
      <c r="Q24" s="149">
        <f t="shared" si="0"/>
        <v>3.3546000000000005</v>
      </c>
      <c r="R24" s="149"/>
      <c r="S24" s="149">
        <f t="shared" si="0"/>
        <v>5.5660000000000007</v>
      </c>
      <c r="T24" s="149">
        <f t="shared" si="0"/>
        <v>3.3610000000000002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119</v>
      </c>
      <c r="D27" s="157"/>
      <c r="E27" s="158">
        <v>48.7</v>
      </c>
      <c r="F27" s="159">
        <v>65</v>
      </c>
      <c r="G27" s="159"/>
      <c r="H27" s="160"/>
      <c r="I27" s="161"/>
      <c r="J27" s="162">
        <v>0.01</v>
      </c>
      <c r="K27" s="163">
        <v>1.7999999999999999E-2</v>
      </c>
      <c r="L27" s="164"/>
      <c r="M27" s="162">
        <v>0.01</v>
      </c>
      <c r="N27" s="165">
        <v>1.7999999999999999E-2</v>
      </c>
      <c r="O27" s="161"/>
      <c r="P27" s="162">
        <v>0.01</v>
      </c>
      <c r="Q27" s="163">
        <v>1.7999999999999999E-2</v>
      </c>
      <c r="R27" s="161"/>
      <c r="S27" s="165">
        <v>0.01</v>
      </c>
      <c r="T27" s="163">
        <v>1.7999999999999999E-2</v>
      </c>
    </row>
    <row r="28" spans="1:20" ht="14.25" customHeight="1">
      <c r="A28" s="11"/>
      <c r="B28" s="11"/>
      <c r="C28" s="166" t="s">
        <v>120</v>
      </c>
      <c r="D28" s="167"/>
      <c r="E28" s="168"/>
      <c r="F28" s="169"/>
      <c r="G28" s="169"/>
      <c r="H28" s="170"/>
      <c r="I28" s="47"/>
      <c r="J28" s="330">
        <v>0.64200000000000002</v>
      </c>
      <c r="K28" s="330"/>
      <c r="L28" s="330"/>
      <c r="M28" s="330">
        <v>0.64200000000000002</v>
      </c>
      <c r="N28" s="330"/>
      <c r="O28" s="330"/>
      <c r="P28" s="330">
        <v>0.63700000000000001</v>
      </c>
      <c r="Q28" s="330"/>
      <c r="R28" s="330"/>
      <c r="S28" s="330">
        <v>0.63800000000000001</v>
      </c>
      <c r="T28" s="53"/>
    </row>
    <row r="29" spans="1:20" ht="14.25" customHeight="1">
      <c r="A29" s="11"/>
      <c r="B29" s="11"/>
      <c r="C29" s="166" t="s">
        <v>121</v>
      </c>
      <c r="D29" s="167"/>
      <c r="E29" s="168">
        <v>48.7</v>
      </c>
      <c r="F29" s="169">
        <v>65</v>
      </c>
      <c r="G29" s="169"/>
      <c r="H29" s="170"/>
      <c r="I29" s="47"/>
      <c r="J29" s="51">
        <v>0.20300000000000001</v>
      </c>
      <c r="K29" s="53">
        <v>0.255</v>
      </c>
      <c r="L29" s="50"/>
      <c r="M29" s="51">
        <v>0.25800000000000001</v>
      </c>
      <c r="N29" s="52">
        <v>0.19700000000000001</v>
      </c>
      <c r="O29" s="47"/>
      <c r="P29" s="51">
        <v>0.22700000000000001</v>
      </c>
      <c r="Q29" s="53">
        <v>0.11700000000000001</v>
      </c>
      <c r="R29" s="47"/>
      <c r="S29" s="52">
        <v>0.215</v>
      </c>
      <c r="T29" s="53">
        <v>0.10100000000000001</v>
      </c>
    </row>
    <row r="30" spans="1:20" ht="14.25" customHeight="1">
      <c r="A30" s="11"/>
      <c r="B30" s="11"/>
      <c r="C30" s="166" t="s">
        <v>122</v>
      </c>
      <c r="D30" s="167"/>
      <c r="E30" s="168"/>
      <c r="F30" s="169"/>
      <c r="G30" s="169"/>
      <c r="H30" s="170"/>
      <c r="I30" s="47"/>
      <c r="J30" s="51">
        <v>0.05</v>
      </c>
      <c r="K30" s="53">
        <v>0.03</v>
      </c>
      <c r="L30" s="50"/>
      <c r="M30" s="51">
        <v>6.9000000000000006E-2</v>
      </c>
      <c r="N30" s="52">
        <v>0.03</v>
      </c>
      <c r="O30" s="47"/>
      <c r="P30" s="51">
        <v>7.2999999999999995E-2</v>
      </c>
      <c r="Q30" s="53">
        <v>0.03</v>
      </c>
      <c r="R30" s="47"/>
      <c r="S30" s="52">
        <v>7.2999999999999995E-2</v>
      </c>
      <c r="T30" s="53">
        <v>0.03</v>
      </c>
    </row>
    <row r="31" spans="1:20" ht="14.25" customHeight="1">
      <c r="A31" s="11"/>
      <c r="B31" s="11"/>
      <c r="C31" s="166" t="s">
        <v>123</v>
      </c>
      <c r="D31" s="167"/>
      <c r="E31" s="168"/>
      <c r="F31" s="169"/>
      <c r="G31" s="169"/>
      <c r="H31" s="170"/>
      <c r="I31" s="47"/>
      <c r="J31" s="51">
        <v>6.4000000000000001E-2</v>
      </c>
      <c r="K31" s="53">
        <v>3.3000000000000002E-2</v>
      </c>
      <c r="L31" s="50"/>
      <c r="M31" s="51">
        <v>6.4000000000000001E-2</v>
      </c>
      <c r="N31" s="52">
        <v>3.4000000000000002E-2</v>
      </c>
      <c r="O31" s="47"/>
      <c r="P31" s="51">
        <v>6.6000000000000003E-2</v>
      </c>
      <c r="Q31" s="53">
        <v>3.4000000000000002E-2</v>
      </c>
      <c r="R31" s="47"/>
      <c r="S31" s="52">
        <v>6.5000000000000002E-2</v>
      </c>
      <c r="T31" s="53">
        <v>3.5000000000000003E-2</v>
      </c>
    </row>
    <row r="32" spans="1:20" ht="14.25" customHeight="1">
      <c r="A32" s="11"/>
      <c r="B32" s="11"/>
      <c r="C32" s="166" t="s">
        <v>124</v>
      </c>
      <c r="D32" s="167"/>
      <c r="E32" s="168"/>
      <c r="F32" s="169"/>
      <c r="G32" s="169"/>
      <c r="H32" s="170"/>
      <c r="I32" s="47"/>
      <c r="J32" s="51">
        <v>1.0999999999999999E-2</v>
      </c>
      <c r="K32" s="53">
        <v>2E-3</v>
      </c>
      <c r="L32" s="50"/>
      <c r="M32" s="51">
        <v>1.2E-2</v>
      </c>
      <c r="N32" s="52">
        <v>2E-3</v>
      </c>
      <c r="O32" s="47"/>
      <c r="P32" s="51">
        <v>1.0999999999999999E-2</v>
      </c>
      <c r="Q32" s="53">
        <v>2E-3</v>
      </c>
      <c r="R32" s="47"/>
      <c r="S32" s="52">
        <v>1.2E-2</v>
      </c>
      <c r="T32" s="53">
        <v>2E-3</v>
      </c>
    </row>
    <row r="33" spans="1:21" ht="14.25" customHeight="1">
      <c r="A33" s="11"/>
      <c r="B33" s="11"/>
      <c r="C33" s="166" t="s">
        <v>125</v>
      </c>
      <c r="D33" s="167"/>
      <c r="E33" s="168"/>
      <c r="F33" s="169"/>
      <c r="G33" s="169"/>
      <c r="H33" s="170"/>
      <c r="I33" s="47"/>
      <c r="J33" s="51">
        <v>0.25900000000000001</v>
      </c>
      <c r="K33" s="53">
        <v>0.17599999999999999</v>
      </c>
      <c r="L33" s="50"/>
      <c r="M33" s="51">
        <v>0.26</v>
      </c>
      <c r="N33" s="52">
        <v>0.17699999999999999</v>
      </c>
      <c r="O33" s="47"/>
      <c r="P33" s="51">
        <v>0.26100000000000001</v>
      </c>
      <c r="Q33" s="53">
        <v>0.17599999999999999</v>
      </c>
      <c r="R33" s="47"/>
      <c r="S33" s="52">
        <v>0.26400000000000001</v>
      </c>
      <c r="T33" s="53">
        <v>0.17699999999999999</v>
      </c>
    </row>
    <row r="34" spans="1:21" ht="14.25" customHeight="1">
      <c r="A34" s="11"/>
      <c r="B34" s="11"/>
      <c r="C34" s="166" t="s">
        <v>126</v>
      </c>
      <c r="D34" s="167"/>
      <c r="E34" s="168">
        <v>48.7</v>
      </c>
      <c r="F34" s="169">
        <v>65</v>
      </c>
      <c r="G34" s="169"/>
      <c r="H34" s="170"/>
      <c r="I34" s="47"/>
      <c r="J34" s="51">
        <v>1.9390000000000001</v>
      </c>
      <c r="K34" s="53">
        <v>1.905</v>
      </c>
      <c r="L34" s="50"/>
      <c r="M34" s="51">
        <v>1.8759999999999999</v>
      </c>
      <c r="N34" s="52">
        <v>1.823</v>
      </c>
      <c r="O34" s="47"/>
      <c r="P34" s="330">
        <v>1.9899</v>
      </c>
      <c r="Q34" s="53">
        <v>1.968</v>
      </c>
      <c r="R34" s="47"/>
      <c r="S34" s="52">
        <v>2.0099999999999998</v>
      </c>
      <c r="T34" s="53">
        <v>1.9850000000000001</v>
      </c>
    </row>
    <row r="35" spans="1:21" ht="14.25" customHeight="1">
      <c r="A35" s="11"/>
      <c r="B35" s="11"/>
      <c r="C35" s="166" t="s">
        <v>127</v>
      </c>
      <c r="D35" s="167"/>
      <c r="E35" s="168">
        <v>48.7</v>
      </c>
      <c r="F35" s="169">
        <v>65</v>
      </c>
      <c r="G35" s="169"/>
      <c r="H35" s="170"/>
      <c r="I35" s="47"/>
      <c r="J35" s="51">
        <v>0.29599999999999999</v>
      </c>
      <c r="K35" s="53">
        <v>0.16700000000000001</v>
      </c>
      <c r="L35" s="50"/>
      <c r="M35" s="51">
        <v>0.29499999999999998</v>
      </c>
      <c r="N35" s="52">
        <v>0.16700000000000001</v>
      </c>
      <c r="O35" s="47"/>
      <c r="P35" s="51">
        <v>0.29499999999999998</v>
      </c>
      <c r="Q35" s="53">
        <v>0.16800000000000001</v>
      </c>
      <c r="R35" s="47"/>
      <c r="S35" s="52">
        <v>0.29599999999999999</v>
      </c>
      <c r="T35" s="53">
        <v>0.16800000000000001</v>
      </c>
    </row>
    <row r="36" spans="1:21" ht="14.25" customHeight="1">
      <c r="A36" s="11"/>
      <c r="B36" s="11"/>
      <c r="C36" s="166" t="s">
        <v>128</v>
      </c>
      <c r="D36" s="167"/>
      <c r="E36" s="168"/>
      <c r="F36" s="169"/>
      <c r="G36" s="169"/>
      <c r="H36" s="170"/>
      <c r="I36" s="47"/>
      <c r="J36" s="51">
        <v>0.51100000000000001</v>
      </c>
      <c r="K36" s="53">
        <v>0.42699999999999999</v>
      </c>
      <c r="L36" s="50"/>
      <c r="M36" s="51">
        <v>0.51100000000000001</v>
      </c>
      <c r="N36" s="52">
        <v>0.42599999999999999</v>
      </c>
      <c r="O36" s="47"/>
      <c r="P36" s="51">
        <v>0.51200000000000001</v>
      </c>
      <c r="Q36" s="53">
        <v>0.42699999999999999</v>
      </c>
      <c r="R36" s="47"/>
      <c r="S36" s="52">
        <v>0.51300000000000001</v>
      </c>
      <c r="T36" s="53">
        <v>0.42899999999999999</v>
      </c>
    </row>
    <row r="37" spans="1:21" ht="14.25" customHeight="1">
      <c r="A37" s="11"/>
      <c r="B37" s="11"/>
      <c r="C37" s="166" t="s">
        <v>129</v>
      </c>
      <c r="D37" s="167"/>
      <c r="E37" s="168"/>
      <c r="F37" s="169"/>
      <c r="G37" s="169"/>
      <c r="H37" s="170"/>
      <c r="I37" s="47"/>
      <c r="J37" s="330">
        <v>2.5000000000000001E-3</v>
      </c>
      <c r="K37" s="330"/>
      <c r="L37" s="330"/>
      <c r="M37" s="330">
        <v>2.5000000000000001E-3</v>
      </c>
      <c r="N37" s="330"/>
      <c r="O37" s="330"/>
      <c r="P37" s="330">
        <v>2.5000000000000001E-3</v>
      </c>
      <c r="Q37" s="330"/>
      <c r="R37" s="330"/>
      <c r="S37" s="330">
        <v>2.5000000000000001E-3</v>
      </c>
      <c r="T37" s="53"/>
    </row>
    <row r="38" spans="1:21" ht="14.25" customHeight="1">
      <c r="A38" s="11"/>
      <c r="B38" s="11"/>
      <c r="C38" s="166" t="s">
        <v>130</v>
      </c>
      <c r="D38" s="167"/>
      <c r="E38" s="168">
        <v>48.7</v>
      </c>
      <c r="F38" s="169">
        <v>65</v>
      </c>
      <c r="G38" s="169"/>
      <c r="H38" s="170"/>
      <c r="I38" s="47"/>
      <c r="J38" s="51">
        <v>0.13200000000000001</v>
      </c>
      <c r="K38" s="53">
        <v>0.113</v>
      </c>
      <c r="L38" s="50"/>
      <c r="M38" s="51">
        <v>0.13</v>
      </c>
      <c r="N38" s="52">
        <v>0.113</v>
      </c>
      <c r="O38" s="47"/>
      <c r="P38" s="51">
        <v>0.129</v>
      </c>
      <c r="Q38" s="53">
        <v>0.11700000000000001</v>
      </c>
      <c r="R38" s="47"/>
      <c r="S38" s="52">
        <v>0.129</v>
      </c>
      <c r="T38" s="53">
        <v>0.113</v>
      </c>
    </row>
    <row r="39" spans="1:21" ht="14.25" customHeight="1">
      <c r="A39" s="11"/>
      <c r="B39" s="11"/>
      <c r="C39" s="166" t="s">
        <v>131</v>
      </c>
      <c r="D39" s="167"/>
      <c r="E39" s="168">
        <v>48.7</v>
      </c>
      <c r="F39" s="169">
        <v>65</v>
      </c>
      <c r="G39" s="169"/>
      <c r="H39" s="170"/>
      <c r="I39" s="47"/>
      <c r="J39" s="51">
        <v>1.2150000000000001</v>
      </c>
      <c r="K39" s="53">
        <v>0.84</v>
      </c>
      <c r="L39" s="50"/>
      <c r="M39" s="51">
        <v>1.212</v>
      </c>
      <c r="N39" s="52">
        <v>0.82899999999999996</v>
      </c>
      <c r="O39" s="47"/>
      <c r="P39" s="51">
        <v>1.2010000000000001</v>
      </c>
      <c r="Q39" s="53">
        <v>0.80800000000000005</v>
      </c>
      <c r="R39" s="47"/>
      <c r="S39" s="52">
        <v>1.198</v>
      </c>
      <c r="T39" s="53">
        <v>0.80700000000000005</v>
      </c>
    </row>
    <row r="40" spans="1:21" ht="14.25" customHeight="1">
      <c r="A40" s="11"/>
      <c r="B40" s="11"/>
      <c r="C40" s="166" t="s">
        <v>132</v>
      </c>
      <c r="D40" s="167"/>
      <c r="E40" s="168"/>
      <c r="F40" s="169"/>
      <c r="G40" s="169"/>
      <c r="H40" s="170"/>
      <c r="I40" s="47"/>
      <c r="J40" s="51">
        <v>0.13900000000000001</v>
      </c>
      <c r="K40" s="53">
        <v>0.108</v>
      </c>
      <c r="L40" s="50"/>
      <c r="M40" s="51">
        <v>0.14000000000000001</v>
      </c>
      <c r="N40" s="52">
        <v>0.108</v>
      </c>
      <c r="O40" s="47"/>
      <c r="P40" s="51">
        <v>0.13800000000000001</v>
      </c>
      <c r="Q40" s="53">
        <v>0.108</v>
      </c>
      <c r="R40" s="47"/>
      <c r="S40" s="52">
        <v>0.13900000000000001</v>
      </c>
      <c r="T40" s="53">
        <v>0.109</v>
      </c>
    </row>
    <row r="41" spans="1:21" ht="14.25" customHeight="1">
      <c r="A41" s="11"/>
      <c r="B41" s="11"/>
      <c r="C41" s="173"/>
      <c r="D41" s="174"/>
      <c r="E41" s="109"/>
      <c r="F41" s="107"/>
      <c r="G41" s="107"/>
      <c r="H41" s="110"/>
      <c r="I41" s="111"/>
      <c r="J41" s="107"/>
      <c r="K41" s="108"/>
      <c r="L41" s="109"/>
      <c r="M41" s="107"/>
      <c r="N41" s="110"/>
      <c r="O41" s="111"/>
      <c r="P41" s="107"/>
      <c r="Q41" s="108"/>
      <c r="R41" s="111"/>
      <c r="S41" s="110"/>
      <c r="T41" s="108"/>
      <c r="U41" s="2"/>
    </row>
    <row r="42" spans="1:21" ht="14.25" customHeight="1">
      <c r="A42" s="11"/>
      <c r="B42" s="11"/>
      <c r="C42" s="173"/>
      <c r="D42" s="174"/>
      <c r="E42" s="109"/>
      <c r="F42" s="107"/>
      <c r="G42" s="107"/>
      <c r="H42" s="110"/>
      <c r="I42" s="111"/>
      <c r="J42" s="107"/>
      <c r="K42" s="108"/>
      <c r="L42" s="109"/>
      <c r="M42" s="107"/>
      <c r="N42" s="110"/>
      <c r="O42" s="111"/>
      <c r="P42" s="107"/>
      <c r="Q42" s="108"/>
      <c r="R42" s="111"/>
      <c r="S42" s="110"/>
      <c r="T42" s="108"/>
    </row>
    <row r="43" spans="1:21" ht="14.25" customHeight="1">
      <c r="A43" s="11"/>
      <c r="B43" s="11"/>
      <c r="C43" s="173"/>
      <c r="D43" s="174"/>
      <c r="E43" s="109"/>
      <c r="F43" s="107"/>
      <c r="G43" s="107"/>
      <c r="H43" s="110"/>
      <c r="I43" s="111"/>
      <c r="J43" s="107"/>
      <c r="K43" s="108"/>
      <c r="L43" s="109"/>
      <c r="M43" s="107"/>
      <c r="N43" s="110"/>
      <c r="O43" s="111"/>
      <c r="P43" s="107"/>
      <c r="Q43" s="108"/>
      <c r="R43" s="111"/>
      <c r="S43" s="110"/>
      <c r="T43" s="108"/>
    </row>
    <row r="44" spans="1:21" ht="14.25" customHeight="1">
      <c r="A44" s="11"/>
      <c r="B44" s="11"/>
      <c r="C44" s="102"/>
      <c r="D44" s="103"/>
      <c r="E44" s="109"/>
      <c r="F44" s="107"/>
      <c r="G44" s="107"/>
      <c r="H44" s="110"/>
      <c r="I44" s="111"/>
      <c r="J44" s="107"/>
      <c r="K44" s="108"/>
      <c r="L44" s="109"/>
      <c r="M44" s="107"/>
      <c r="N44" s="110"/>
      <c r="O44" s="111"/>
      <c r="P44" s="107"/>
      <c r="Q44" s="108"/>
      <c r="R44" s="111"/>
      <c r="S44" s="110"/>
      <c r="T44" s="108"/>
    </row>
    <row r="45" spans="1:21" ht="14.25" customHeight="1">
      <c r="A45" s="11"/>
      <c r="B45" s="11"/>
      <c r="C45" s="102"/>
      <c r="D45" s="103"/>
      <c r="E45" s="109"/>
      <c r="F45" s="107"/>
      <c r="G45" s="107"/>
      <c r="H45" s="110"/>
      <c r="I45" s="111"/>
      <c r="J45" s="107"/>
      <c r="K45" s="108"/>
      <c r="L45" s="109"/>
      <c r="M45" s="107"/>
      <c r="N45" s="110"/>
      <c r="O45" s="111"/>
      <c r="P45" s="107"/>
      <c r="Q45" s="108"/>
      <c r="R45" s="111"/>
      <c r="S45" s="110"/>
      <c r="T45" s="108"/>
    </row>
    <row r="46" spans="1:21" ht="14.25" customHeight="1">
      <c r="A46" s="11"/>
      <c r="B46" s="11"/>
      <c r="C46" s="102"/>
      <c r="D46" s="103"/>
      <c r="E46" s="109"/>
      <c r="F46" s="107"/>
      <c r="G46" s="107"/>
      <c r="H46" s="110"/>
      <c r="I46" s="111"/>
      <c r="J46" s="107"/>
      <c r="K46" s="108"/>
      <c r="L46" s="109"/>
      <c r="M46" s="107"/>
      <c r="N46" s="110"/>
      <c r="O46" s="111"/>
      <c r="P46" s="107"/>
      <c r="Q46" s="108"/>
      <c r="R46" s="111"/>
      <c r="S46" s="110"/>
      <c r="T46" s="108"/>
    </row>
    <row r="47" spans="1:21" ht="14.25" customHeight="1">
      <c r="A47" s="11"/>
      <c r="B47" s="11"/>
      <c r="C47" s="102"/>
      <c r="D47" s="103"/>
      <c r="E47" s="109"/>
      <c r="F47" s="107"/>
      <c r="G47" s="107"/>
      <c r="H47" s="110"/>
      <c r="I47" s="111"/>
      <c r="J47" s="107"/>
      <c r="K47" s="108"/>
      <c r="L47" s="109"/>
      <c r="M47" s="107"/>
      <c r="N47" s="110"/>
      <c r="O47" s="111"/>
      <c r="P47" s="107"/>
      <c r="Q47" s="108"/>
      <c r="R47" s="111"/>
      <c r="S47" s="110"/>
      <c r="T47" s="108"/>
    </row>
    <row r="48" spans="1:21" ht="14.25" customHeight="1">
      <c r="A48" s="11"/>
      <c r="B48" s="11"/>
      <c r="C48" s="102"/>
      <c r="D48" s="103"/>
      <c r="E48" s="109"/>
      <c r="F48" s="107"/>
      <c r="G48" s="107"/>
      <c r="H48" s="110"/>
      <c r="I48" s="111"/>
      <c r="J48" s="107"/>
      <c r="K48" s="108"/>
      <c r="L48" s="109"/>
      <c r="M48" s="107"/>
      <c r="N48" s="110"/>
      <c r="O48" s="111"/>
      <c r="P48" s="107"/>
      <c r="Q48" s="108"/>
      <c r="R48" s="111"/>
      <c r="S48" s="110"/>
      <c r="T48" s="108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11"/>
      <c r="J49" s="107"/>
      <c r="K49" s="108"/>
      <c r="L49" s="109"/>
      <c r="M49" s="107"/>
      <c r="N49" s="110"/>
      <c r="O49" s="111"/>
      <c r="P49" s="107"/>
      <c r="Q49" s="108"/>
      <c r="R49" s="111"/>
      <c r="S49" s="110"/>
      <c r="T49" s="108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11"/>
      <c r="J50" s="107"/>
      <c r="K50" s="108"/>
      <c r="L50" s="109"/>
      <c r="M50" s="107"/>
      <c r="N50" s="110"/>
      <c r="O50" s="111"/>
      <c r="P50" s="107"/>
      <c r="Q50" s="108"/>
      <c r="R50" s="111"/>
      <c r="S50" s="110"/>
      <c r="T50" s="108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11"/>
      <c r="J51" s="107"/>
      <c r="K51" s="108"/>
      <c r="L51" s="109"/>
      <c r="M51" s="107"/>
      <c r="N51" s="110"/>
      <c r="O51" s="111"/>
      <c r="P51" s="107"/>
      <c r="Q51" s="108"/>
      <c r="R51" s="111"/>
      <c r="S51" s="110"/>
      <c r="T51" s="108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79"/>
      <c r="I52" s="120"/>
      <c r="J52" s="116"/>
      <c r="K52" s="117"/>
      <c r="L52" s="118"/>
      <c r="M52" s="116"/>
      <c r="N52" s="119"/>
      <c r="O52" s="120"/>
      <c r="P52" s="116"/>
      <c r="Q52" s="117"/>
      <c r="R52" s="120"/>
      <c r="S52" s="119"/>
      <c r="T52" s="117"/>
    </row>
    <row r="53" spans="1:23" ht="14.25" customHeight="1">
      <c r="A53" s="185"/>
      <c r="B53" s="186"/>
      <c r="C53" s="38"/>
      <c r="D53" s="187"/>
      <c r="E53" s="100" t="s">
        <v>50</v>
      </c>
      <c r="F53" s="96">
        <f>IF(K58&gt;0,SQRT((1-K58^2)/K58^2),)</f>
        <v>0</v>
      </c>
      <c r="G53" s="188"/>
      <c r="H53" s="189"/>
      <c r="I53" s="186"/>
      <c r="J53" s="96"/>
      <c r="K53" s="97"/>
      <c r="L53" s="100" t="s">
        <v>50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191"/>
      <c r="D54" s="192"/>
      <c r="E54" s="23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 t="s">
        <v>50</v>
      </c>
      <c r="M54" s="151">
        <f>IF(I59&gt;0,SQRT((1-I59^2)/I59^2),)</f>
        <v>0</v>
      </c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65"/>
      <c r="J57" s="399" t="s">
        <v>109</v>
      </c>
      <c r="K57" s="400"/>
      <c r="L57" s="401"/>
      <c r="M57" s="399" t="s">
        <v>109</v>
      </c>
      <c r="N57" s="402"/>
      <c r="O57" s="403"/>
      <c r="P57" s="399" t="s">
        <v>109</v>
      </c>
      <c r="Q57" s="400"/>
      <c r="R57" s="403"/>
      <c r="S57" s="399" t="s">
        <v>109</v>
      </c>
      <c r="T57" s="62"/>
    </row>
    <row r="58" spans="1:23" ht="14.25" customHeight="1" thickBo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8"/>
      <c r="I58" s="220"/>
      <c r="J58" s="328"/>
      <c r="K58" s="329"/>
      <c r="L58" s="220"/>
      <c r="M58" s="328"/>
      <c r="N58" s="329"/>
      <c r="O58" s="220"/>
      <c r="P58" s="328"/>
      <c r="Q58" s="329"/>
      <c r="R58" s="220"/>
      <c r="S58" s="328"/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7"/>
      <c r="I59" s="334"/>
      <c r="J59" s="328"/>
      <c r="K59" s="333"/>
      <c r="L59" s="334"/>
      <c r="M59" s="328"/>
      <c r="N59" s="333"/>
      <c r="O59" s="334"/>
      <c r="P59" s="328"/>
      <c r="Q59" s="333"/>
      <c r="R59" s="334"/>
      <c r="S59" s="328"/>
      <c r="T59" s="3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3"/>
      <c r="I60" s="404"/>
      <c r="J60" s="405"/>
      <c r="K60" s="406"/>
      <c r="L60" s="404"/>
      <c r="M60" s="405"/>
      <c r="N60" s="406"/>
      <c r="O60" s="404"/>
      <c r="P60" s="405"/>
      <c r="Q60" s="406"/>
      <c r="R60" s="404"/>
      <c r="S60" s="405"/>
      <c r="T60" s="407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39"/>
      <c r="I61" s="408"/>
      <c r="J61" s="409"/>
      <c r="K61" s="410"/>
      <c r="L61" s="408"/>
      <c r="M61" s="409"/>
      <c r="N61" s="410"/>
      <c r="O61" s="408"/>
      <c r="P61" s="409"/>
      <c r="Q61" s="410"/>
      <c r="R61" s="408"/>
      <c r="S61" s="409"/>
      <c r="T61" s="411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51">
        <f>ROUND((V8^2+W8^2)*[1]АРЭС!$F$8/[1]АРЭС!$C$8^2,4)</f>
        <v>3.2000000000000002E-3</v>
      </c>
      <c r="J62" s="412" t="s">
        <v>59</v>
      </c>
      <c r="K62" s="413">
        <f>ROUND((V8^2+W8^2)*[1]АРЭС!$I$8/([1]АРЭС!$C$8*100),4)</f>
        <v>0.10390000000000001</v>
      </c>
      <c r="L62" s="414">
        <f>ROUND((X8^2+Y8^2)*[1]АРЭС!$F$8/[1]АРЭС!$C$8^2,4)</f>
        <v>3.0000000000000001E-3</v>
      </c>
      <c r="M62" s="412" t="s">
        <v>59</v>
      </c>
      <c r="N62" s="413">
        <f>ROUND((X8^2+Y8^2)*[1]АРЭС!$I$8/([1]АРЭС!$C$8*100),4)</f>
        <v>9.8799999999999999E-2</v>
      </c>
      <c r="O62" s="414">
        <f>ROUND((Z8^2+AA8^2)*[1]АРЭС!$F$8/[1]АРЭС!$C$8^2,4)</f>
        <v>3.2000000000000002E-3</v>
      </c>
      <c r="P62" s="412" t="s">
        <v>59</v>
      </c>
      <c r="Q62" s="413">
        <f>ROUND((Z8^2+AA8^2)*[1]АРЭС!$I$8/([1]АРЭС!$C$8*100),4)</f>
        <v>0.1023</v>
      </c>
      <c r="R62" s="414">
        <f>ROUND((AB8^2+AC8^2)*[1]АРЭС!$F$8/[1]АРЭС!$C$8^2,4)</f>
        <v>3.2000000000000002E-3</v>
      </c>
      <c r="S62" s="412" t="s">
        <v>59</v>
      </c>
      <c r="T62" s="413">
        <f>ROUND((AB8^2+AC8^2)*[1]АРЭС!$I$8/([1]АРЭС!$C$8*100),4)</f>
        <v>0.1031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ROUND((V12^2+W12^2)*[1]АРЭС!$F$9/[1]АРЭС!$C$9^2,4)</f>
        <v>1.4E-3</v>
      </c>
      <c r="J63" s="412" t="s">
        <v>59</v>
      </c>
      <c r="K63" s="413">
        <f>ROUND((V12^2+W12^2)*[1]АРЭС!$I$9/([1]АРЭС!$C$9*100),4)</f>
        <v>4.6899999999999997E-2</v>
      </c>
      <c r="L63" s="414">
        <f>ROUND((X12^2+Y12^2)*[1]АРЭС!$F$9/[1]АРЭС!$C$9^2,4)</f>
        <v>1.4E-3</v>
      </c>
      <c r="M63" s="412" t="s">
        <v>59</v>
      </c>
      <c r="N63" s="413">
        <f>ROUND((X12^2+Y12^2)*[1]АРЭС!$I$9/([1]АРЭС!$C$9*100),4)</f>
        <v>4.6100000000000002E-2</v>
      </c>
      <c r="O63" s="414">
        <f>ROUND((Z12^2+AA12^2)*[1]АРЭС!$F$9/[1]АРЭС!$C$9^2,4)</f>
        <v>1.4E-3</v>
      </c>
      <c r="P63" s="412" t="s">
        <v>59</v>
      </c>
      <c r="Q63" s="413">
        <f>ROUND((Z12^2+AA12^2)*[1]АРЭС!$I$9/([1]АРЭС!$C$9*100),4)</f>
        <v>4.5600000000000002E-2</v>
      </c>
      <c r="R63" s="414">
        <f>ROUND((AB12^2+AC12^2)*[1]АРЭС!$F$9/[1]АРЭС!$C$9^2,4)</f>
        <v>1.4E-3</v>
      </c>
      <c r="S63" s="412" t="s">
        <v>59</v>
      </c>
      <c r="T63" s="413">
        <f>ROUND((AB12^2+AC12^2)*[1]АРЭС!$I$9/([1]АРЭС!$C$9*100),4)</f>
        <v>4.5600000000000002E-2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I62+V8+V7+H6</f>
        <v>3.1922000000000001</v>
      </c>
      <c r="J66" s="266" t="s">
        <v>59</v>
      </c>
      <c r="K66" s="267">
        <f>K62+W8+W7+H7</f>
        <v>2.6059000000000001</v>
      </c>
      <c r="L66" s="265">
        <f>L62+X8+X7+H6</f>
        <v>3.19</v>
      </c>
      <c r="M66" s="266" t="s">
        <v>59</v>
      </c>
      <c r="N66" s="268">
        <f>N62+Y8+Y7+H7</f>
        <v>2.4348000000000001</v>
      </c>
      <c r="O66" s="269">
        <f>O62+Z8+Z7+H6</f>
        <v>3.2502</v>
      </c>
      <c r="P66" s="266" t="s">
        <v>59</v>
      </c>
      <c r="Q66" s="267">
        <f>Q62+AA8+AA7+H7</f>
        <v>2.4699000000000004</v>
      </c>
      <c r="R66" s="265">
        <f>R62+AB8+AB7+H6</f>
        <v>3.2642000000000002</v>
      </c>
      <c r="S66" s="266" t="s">
        <v>59</v>
      </c>
      <c r="T66" s="268">
        <f>T62+AC8+AC7+H7</f>
        <v>2.4791000000000003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I63+V12+V11+H10</f>
        <v>2.3741999999999996</v>
      </c>
      <c r="J67" s="254" t="s">
        <v>59</v>
      </c>
      <c r="K67" s="276">
        <f>K63+W12+W11+H11</f>
        <v>1.4106999999999998</v>
      </c>
      <c r="L67" s="277">
        <f>L63+X12+X11+H10</f>
        <v>2.3633999999999999</v>
      </c>
      <c r="M67" s="254" t="s">
        <v>59</v>
      </c>
      <c r="N67" s="278">
        <f>N63+Y12+Y11+H11</f>
        <v>1.3820999999999999</v>
      </c>
      <c r="O67" s="276">
        <f>O63+Z12+Z11+H10</f>
        <v>2.3553999999999999</v>
      </c>
      <c r="P67" s="254" t="s">
        <v>59</v>
      </c>
      <c r="Q67" s="276">
        <f>Q63+AA12+AA11+H11</f>
        <v>1.3686</v>
      </c>
      <c r="R67" s="277">
        <f>R63+AB12+AB11+H10</f>
        <v>2.3563999999999998</v>
      </c>
      <c r="S67" s="254" t="s">
        <v>59</v>
      </c>
      <c r="T67" s="278">
        <f>T63+AC12+AC11+H11</f>
        <v>1.3666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5.5663999999999998</v>
      </c>
      <c r="J70" s="291" t="s">
        <v>59</v>
      </c>
      <c r="K70" s="292">
        <f>K66+K67</f>
        <v>4.0166000000000004</v>
      </c>
      <c r="L70" s="290">
        <f>L66+L67</f>
        <v>5.5533999999999999</v>
      </c>
      <c r="M70" s="291" t="s">
        <v>59</v>
      </c>
      <c r="N70" s="292">
        <f>N66+N67</f>
        <v>3.8169</v>
      </c>
      <c r="O70" s="290">
        <f>O66+O67</f>
        <v>5.6055999999999999</v>
      </c>
      <c r="P70" s="291" t="s">
        <v>59</v>
      </c>
      <c r="Q70" s="292">
        <f>Q66+Q67</f>
        <v>3.8385000000000007</v>
      </c>
      <c r="R70" s="290">
        <f>R66+R67</f>
        <v>5.6205999999999996</v>
      </c>
      <c r="S70" s="291" t="s">
        <v>59</v>
      </c>
      <c r="T70" s="292">
        <f>T66+T67</f>
        <v>3.8457000000000003</v>
      </c>
    </row>
    <row r="71" spans="1:20" ht="14.25" customHeight="1" thickBot="1">
      <c r="A71" s="11"/>
      <c r="B71" s="121" t="s">
        <v>65</v>
      </c>
      <c r="C71" s="122"/>
      <c r="D71" s="123"/>
      <c r="E71" s="293" t="str">
        <f>[4]РОЗОВАЯ1!E71</f>
        <v>Секисова М.К.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 ht="15">
      <c r="B74" t="s">
        <v>68</v>
      </c>
      <c r="P74" t="s">
        <v>69</v>
      </c>
      <c r="R74" s="381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E74"/>
  <sheetViews>
    <sheetView topLeftCell="A7" workbookViewId="0">
      <selection activeCell="J39" sqref="J39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84</v>
      </c>
      <c r="J3" s="9"/>
      <c r="K3" s="10"/>
      <c r="L3" s="8" t="s">
        <v>14</v>
      </c>
      <c r="M3" s="9"/>
      <c r="N3" s="10"/>
      <c r="O3" s="8" t="s">
        <v>85</v>
      </c>
      <c r="P3" s="9"/>
      <c r="Q3" s="10"/>
      <c r="R3" s="8" t="s">
        <v>86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09">
        <v>7</v>
      </c>
      <c r="F6" s="310"/>
      <c r="G6" s="85" t="s">
        <v>21</v>
      </c>
      <c r="H6" s="33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12">
        <f>IF(I7&gt;0,ROUND(I7*$I$56*$I$58*SQRT(3)/1000,2),J7)</f>
        <v>0</v>
      </c>
      <c r="W7" s="313">
        <f>IF(K7&gt;0,K7,ROUND(V7*$M$53,2))</f>
        <v>0</v>
      </c>
      <c r="X7" s="312">
        <f>IF(L7&gt;0,ROUND(L7*$L$56*$L$58*SQRT(3)/1000,2),M7)</f>
        <v>0</v>
      </c>
      <c r="Y7" s="313">
        <f>IF(N7&gt;0,N7,ROUND(X7*$M$53,2))</f>
        <v>0</v>
      </c>
      <c r="Z7" s="312">
        <f>IF(O7&gt;0,ROUND(O7*$O$56*$O$58*SQRT(3)/1000,2),P7)</f>
        <v>0</v>
      </c>
      <c r="AA7" s="313">
        <f>IF(Q7&gt;0,Q7,ROUND(Z7*$M$53,2))</f>
        <v>0</v>
      </c>
      <c r="AB7" s="312">
        <f>IF(R7&gt;0,ROUND(R7*$R$56*$R$58*SQRT(3)/1000,2),S7)</f>
        <v>0</v>
      </c>
      <c r="AC7" s="31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3.1536</v>
      </c>
      <c r="K8" s="314">
        <v>2.1640000000000001</v>
      </c>
      <c r="L8" s="63"/>
      <c r="M8" s="61">
        <v>3.1549999999999998</v>
      </c>
      <c r="N8" s="314">
        <v>2.1949999999999998</v>
      </c>
      <c r="O8" s="65"/>
      <c r="P8" s="61">
        <v>2.9529999999999998</v>
      </c>
      <c r="Q8" s="314">
        <v>2.1587999999999998</v>
      </c>
      <c r="R8" s="65"/>
      <c r="S8" s="317">
        <v>3.0840000000000001</v>
      </c>
      <c r="T8" s="64">
        <v>2.206</v>
      </c>
      <c r="U8" t="s">
        <v>118</v>
      </c>
      <c r="V8" s="395">
        <f>IF(I8&gt;0,ROUND(I8*$I$57*$K$58*SQRT(3)/1000,3),J8)</f>
        <v>3.1536</v>
      </c>
      <c r="W8" s="396">
        <f>IF(K8&gt;0,K8,ROUND(V8*$F$53,3))</f>
        <v>2.1640000000000001</v>
      </c>
      <c r="X8" s="395">
        <f>IF(L8&gt;0,ROUND(L8*$L$57*$N$58*SQRT(3)/1000,3),M8)</f>
        <v>3.1549999999999998</v>
      </c>
      <c r="Y8" s="396">
        <f>IF(N8&gt;0,N8,ROUND(X8*$F$53,3))</f>
        <v>2.1949999999999998</v>
      </c>
      <c r="Z8" s="395">
        <f>IF(O8&gt;0,ROUND(O8*$O$57*$Q$58*SQRT(3)/1000,3),P8)</f>
        <v>2.9529999999999998</v>
      </c>
      <c r="AA8" s="396">
        <f>IF(Q8&gt;0,Q8,ROUND(Z8*$F$53,3))</f>
        <v>2.1587999999999998</v>
      </c>
      <c r="AB8" s="395">
        <f>IF(R8&gt;0,ROUND(R8*$R$57*$T$58*SQRT(3)/1000,3),S8)</f>
        <v>3.0840000000000001</v>
      </c>
      <c r="AC8" s="68">
        <f>IF(T8&gt;0,T8,ROUND(AB8*$F$53,3))</f>
        <v>2.206</v>
      </c>
    </row>
    <row r="9" spans="1:31" ht="14.25" customHeight="1" thickBot="1">
      <c r="A9" s="11"/>
      <c r="B9" s="11"/>
      <c r="C9" s="69"/>
      <c r="D9" s="70" t="s">
        <v>26</v>
      </c>
      <c r="E9" s="318"/>
      <c r="F9" s="319"/>
      <c r="G9" s="319"/>
      <c r="H9" s="320"/>
      <c r="I9" s="79"/>
      <c r="J9" s="321"/>
      <c r="K9" s="76"/>
      <c r="L9" s="77"/>
      <c r="M9" s="321"/>
      <c r="N9" s="78"/>
      <c r="O9" s="79"/>
      <c r="P9" s="321"/>
      <c r="Q9" s="76"/>
      <c r="R9" s="79"/>
      <c r="S9" s="324"/>
      <c r="T9" s="75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90</v>
      </c>
      <c r="D10" s="82">
        <v>110</v>
      </c>
      <c r="E10" s="309">
        <v>7</v>
      </c>
      <c r="F10" s="310"/>
      <c r="G10" s="85" t="s">
        <v>21</v>
      </c>
      <c r="H10" s="33">
        <f>[1]АРЭС!$E$9</f>
        <v>2.5000000000000001E-2</v>
      </c>
      <c r="I10" s="34"/>
      <c r="J10" s="328"/>
      <c r="K10" s="36"/>
      <c r="L10" s="37"/>
      <c r="M10" s="328"/>
      <c r="N10" s="38"/>
      <c r="O10" s="34"/>
      <c r="P10" s="328"/>
      <c r="Q10" s="36"/>
      <c r="R10" s="34"/>
      <c r="S10" s="329"/>
      <c r="T10" s="3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330"/>
      <c r="K11" s="331"/>
      <c r="L11" s="50"/>
      <c r="M11" s="330"/>
      <c r="N11" s="52"/>
      <c r="O11" s="47"/>
      <c r="P11" s="330"/>
      <c r="Q11" s="53"/>
      <c r="R11" s="47"/>
      <c r="S11" s="333"/>
      <c r="T11" s="51"/>
      <c r="U11" s="39" t="s">
        <v>88</v>
      </c>
      <c r="V11" s="312">
        <f>IF(I11&gt;0,ROUND(I11*$K$56*$I$59*SQRT(3)/1000,2),J11)</f>
        <v>0</v>
      </c>
      <c r="W11" s="313">
        <f>IF(K11&gt;0,K11,ROUND(V11*$M$54,2))</f>
        <v>0</v>
      </c>
      <c r="X11" s="312">
        <f>IF(L11&gt;0,ROUND(L11*$N$56*$L$59*SQRT(3)/1000,2),M11)</f>
        <v>0</v>
      </c>
      <c r="Y11" s="313">
        <f>IF(N11&gt;0,N11,ROUND(X11*$M$54,2))</f>
        <v>0</v>
      </c>
      <c r="Z11" s="312">
        <f>IF(O11&gt;0,ROUND(O11*$Q$56*$O$59*SQRT(3)/1000,2),P11)</f>
        <v>0</v>
      </c>
      <c r="AA11" s="313">
        <f>IF(Q11&gt;0,Q11,ROUND(Z11*$M$54,2))</f>
        <v>0</v>
      </c>
      <c r="AB11" s="312">
        <f>IF(R11&gt;0,ROUND(R11*$T$56*$R$59*SQRT(3)/1000,2),S11)</f>
        <v>0</v>
      </c>
      <c r="AC11" s="31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65"/>
      <c r="J12" s="61">
        <v>2.3075999999999999</v>
      </c>
      <c r="K12" s="314">
        <v>1.1435999999999999</v>
      </c>
      <c r="L12" s="63"/>
      <c r="M12" s="61">
        <v>2.3090000000000002</v>
      </c>
      <c r="N12" s="314">
        <v>1.1297999999999999</v>
      </c>
      <c r="O12" s="65"/>
      <c r="P12" s="61">
        <v>2.2746</v>
      </c>
      <c r="Q12" s="314">
        <v>1.113</v>
      </c>
      <c r="R12" s="65"/>
      <c r="S12" s="317">
        <v>2.2869999999999999</v>
      </c>
      <c r="T12" s="61">
        <v>1.1304000000000001</v>
      </c>
      <c r="U12" t="s">
        <v>118</v>
      </c>
      <c r="V12" s="395">
        <f>IF(I12&gt;0,ROUND(I12*$K$57*$K$59*SQRT(3)/1000,3),J12)</f>
        <v>2.3075999999999999</v>
      </c>
      <c r="W12" s="396">
        <f>IF(K12&gt;0,K12,ROUND(V12*$F$54,3))</f>
        <v>1.1435999999999999</v>
      </c>
      <c r="X12" s="395">
        <f>IF(L12&gt;0,ROUND(L12*$N$57*$N$59*SQRT(3)/1000,3),M12)</f>
        <v>2.3090000000000002</v>
      </c>
      <c r="Y12" s="396">
        <f>IF(N12&gt;0,N12,ROUND(X12*$F$54,3))</f>
        <v>1.1297999999999999</v>
      </c>
      <c r="Z12" s="395">
        <f>IF(O12&gt;0,ROUND(O12*$Q$57*$Q$59*SQRT(3)/1000,3),P12)</f>
        <v>2.2746</v>
      </c>
      <c r="AA12" s="396">
        <f>IF(Q12&gt;0,Q12,ROUND(Z12*$F$54,3))</f>
        <v>1.113</v>
      </c>
      <c r="AB12" s="395">
        <f>IF(R12&gt;0,ROUND(R12*$T$57*$T$59*SQRT(3)/1000,3),S12)</f>
        <v>2.2869999999999999</v>
      </c>
      <c r="AC12" s="396">
        <f>IF(T12&gt;0,T12,ROUND(AB12*$F$54,3))</f>
        <v>1.1304000000000001</v>
      </c>
    </row>
    <row r="13" spans="1:31" ht="14.25" customHeight="1" thickBot="1">
      <c r="A13" s="11"/>
      <c r="B13" s="11"/>
      <c r="C13" s="69"/>
      <c r="D13" s="70" t="s">
        <v>26</v>
      </c>
      <c r="E13" s="318"/>
      <c r="F13" s="319"/>
      <c r="G13" s="319"/>
      <c r="H13" s="320"/>
      <c r="I13" s="79"/>
      <c r="J13" s="75"/>
      <c r="K13" s="76"/>
      <c r="L13" s="77"/>
      <c r="M13" s="321"/>
      <c r="N13" s="78"/>
      <c r="O13" s="79"/>
      <c r="P13" s="321"/>
      <c r="Q13" s="76"/>
      <c r="R13" s="79"/>
      <c r="S13" s="324"/>
      <c r="T13" s="75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97" t="s">
        <v>21</v>
      </c>
      <c r="H14" s="97"/>
      <c r="I14" s="100"/>
      <c r="J14" s="96"/>
      <c r="K14" s="97"/>
      <c r="L14" s="98"/>
      <c r="M14" s="335"/>
      <c r="N14" s="101"/>
      <c r="O14" s="100"/>
      <c r="P14" s="335"/>
      <c r="Q14" s="97"/>
      <c r="R14" s="100"/>
      <c r="S14" s="338"/>
      <c r="T14" s="96"/>
    </row>
    <row r="15" spans="1:31" ht="14.25" customHeight="1">
      <c r="A15" s="11"/>
      <c r="B15" s="11"/>
      <c r="C15" s="41"/>
      <c r="D15" s="42"/>
      <c r="E15" s="102"/>
      <c r="F15" s="103"/>
      <c r="G15" s="398" t="s">
        <v>25</v>
      </c>
      <c r="H15" s="108"/>
      <c r="I15" s="111"/>
      <c r="J15" s="107"/>
      <c r="K15" s="108"/>
      <c r="L15" s="109"/>
      <c r="M15" s="340"/>
      <c r="N15" s="110"/>
      <c r="O15" s="111"/>
      <c r="P15" s="340"/>
      <c r="Q15" s="108"/>
      <c r="R15" s="111"/>
      <c r="S15" s="343"/>
      <c r="T15" s="107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345"/>
      <c r="N16" s="119"/>
      <c r="O16" s="120"/>
      <c r="P16" s="345"/>
      <c r="Q16" s="117"/>
      <c r="R16" s="120"/>
      <c r="S16" s="351"/>
      <c r="T16" s="116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352"/>
      <c r="N17" s="128"/>
      <c r="O17" s="129"/>
      <c r="P17" s="352"/>
      <c r="Q17" s="126"/>
      <c r="R17" s="129"/>
      <c r="S17" s="355"/>
      <c r="T17" s="125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97" t="s">
        <v>21</v>
      </c>
      <c r="H18" s="97"/>
      <c r="I18" s="100"/>
      <c r="J18" s="96"/>
      <c r="K18" s="97"/>
      <c r="L18" s="98"/>
      <c r="M18" s="335"/>
      <c r="N18" s="101"/>
      <c r="O18" s="100"/>
      <c r="P18" s="335"/>
      <c r="Q18" s="97"/>
      <c r="R18" s="100"/>
      <c r="S18" s="338"/>
      <c r="T18" s="96"/>
    </row>
    <row r="19" spans="1:20" ht="14.25" customHeight="1">
      <c r="A19" s="11"/>
      <c r="B19" s="11"/>
      <c r="C19" s="41"/>
      <c r="D19" s="42"/>
      <c r="E19" s="102"/>
      <c r="F19" s="103"/>
      <c r="G19" s="398" t="s">
        <v>25</v>
      </c>
      <c r="H19" s="108"/>
      <c r="I19" s="111"/>
      <c r="J19" s="107"/>
      <c r="K19" s="108"/>
      <c r="L19" s="109"/>
      <c r="M19" s="340"/>
      <c r="N19" s="110"/>
      <c r="O19" s="111"/>
      <c r="P19" s="340"/>
      <c r="Q19" s="108"/>
      <c r="R19" s="111"/>
      <c r="S19" s="343"/>
      <c r="T19" s="107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345"/>
      <c r="N20" s="119"/>
      <c r="O20" s="120"/>
      <c r="P20" s="345"/>
      <c r="Q20" s="117"/>
      <c r="R20" s="120"/>
      <c r="S20" s="351"/>
      <c r="T20" s="116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352"/>
      <c r="N21" s="128"/>
      <c r="O21" s="129"/>
      <c r="P21" s="352"/>
      <c r="Q21" s="126"/>
      <c r="R21" s="129"/>
      <c r="S21" s="355"/>
      <c r="T21" s="125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96"/>
      <c r="K22" s="97"/>
      <c r="L22" s="98"/>
      <c r="M22" s="335"/>
      <c r="N22" s="101"/>
      <c r="O22" s="100"/>
      <c r="P22" s="335"/>
      <c r="Q22" s="97"/>
      <c r="R22" s="100"/>
      <c r="S22" s="338"/>
      <c r="T22" s="96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139"/>
      <c r="K23" s="140"/>
      <c r="L23" s="141"/>
      <c r="M23" s="357"/>
      <c r="N23" s="142"/>
      <c r="O23" s="143"/>
      <c r="P23" s="357"/>
      <c r="Q23" s="140"/>
      <c r="R23" s="143"/>
      <c r="S23" s="360"/>
      <c r="T23" s="139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5.4611999999999998</v>
      </c>
      <c r="K24" s="149">
        <f>K8+K12</f>
        <v>3.3075999999999999</v>
      </c>
      <c r="L24" s="150"/>
      <c r="M24" s="149">
        <f>M8+M12</f>
        <v>5.4640000000000004</v>
      </c>
      <c r="N24" s="149">
        <f>N8+N12</f>
        <v>3.3247999999999998</v>
      </c>
      <c r="O24" s="152"/>
      <c r="P24" s="149">
        <f>P8+P12</f>
        <v>5.2275999999999998</v>
      </c>
      <c r="Q24" s="149">
        <f>Q8+Q12</f>
        <v>3.2717999999999998</v>
      </c>
      <c r="R24" s="152"/>
      <c r="S24" s="364">
        <f>S8+S12</f>
        <v>5.3710000000000004</v>
      </c>
      <c r="T24" s="149">
        <f>T8+T12</f>
        <v>3.3364000000000003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119</v>
      </c>
      <c r="D27" s="157"/>
      <c r="E27" s="158">
        <v>48.7</v>
      </c>
      <c r="F27" s="159">
        <v>65</v>
      </c>
      <c r="G27" s="159"/>
      <c r="H27" s="160"/>
      <c r="I27" s="161"/>
      <c r="J27" s="162">
        <v>0.01</v>
      </c>
      <c r="K27" s="163">
        <v>1.7999999999999999E-2</v>
      </c>
      <c r="L27" s="164"/>
      <c r="M27" s="162">
        <v>0.01</v>
      </c>
      <c r="N27" s="165">
        <v>1.7999999999999999E-2</v>
      </c>
      <c r="O27" s="161"/>
      <c r="P27" s="162">
        <v>2.5000000000000001E-2</v>
      </c>
      <c r="Q27" s="163">
        <v>3.5999999999999997E-2</v>
      </c>
      <c r="R27" s="161"/>
      <c r="S27" s="165">
        <v>0.03</v>
      </c>
      <c r="T27" s="163">
        <v>4.2999999999999997E-2</v>
      </c>
    </row>
    <row r="28" spans="1:20" ht="14.25" customHeight="1">
      <c r="A28" s="11"/>
      <c r="B28" s="11"/>
      <c r="C28" s="166" t="s">
        <v>120</v>
      </c>
      <c r="D28" s="167"/>
      <c r="E28" s="168"/>
      <c r="F28" s="169"/>
      <c r="G28" s="169"/>
      <c r="H28" s="170"/>
      <c r="I28" s="47"/>
      <c r="J28" s="330">
        <v>0.67300000000000004</v>
      </c>
      <c r="K28" s="330"/>
      <c r="L28" s="330"/>
      <c r="M28" s="330">
        <v>0.67400000000000004</v>
      </c>
      <c r="N28" s="330"/>
      <c r="O28" s="330"/>
      <c r="P28" s="330">
        <v>0.69799999999999995</v>
      </c>
      <c r="Q28" s="330"/>
      <c r="R28" s="330"/>
      <c r="S28" s="330">
        <v>0.69799999999999995</v>
      </c>
      <c r="T28" s="53"/>
    </row>
    <row r="29" spans="1:20" ht="14.25" customHeight="1">
      <c r="A29" s="11"/>
      <c r="B29" s="11"/>
      <c r="C29" s="166" t="s">
        <v>121</v>
      </c>
      <c r="D29" s="167"/>
      <c r="E29" s="168">
        <v>48.7</v>
      </c>
      <c r="F29" s="169">
        <v>65</v>
      </c>
      <c r="G29" s="169"/>
      <c r="H29" s="170"/>
      <c r="I29" s="47"/>
      <c r="J29" s="51">
        <v>0.20200000000000001</v>
      </c>
      <c r="K29" s="53">
        <v>8.6999999999999994E-2</v>
      </c>
      <c r="L29" s="50"/>
      <c r="M29" s="51">
        <v>0.216</v>
      </c>
      <c r="N29" s="52">
        <v>0.108</v>
      </c>
      <c r="O29" s="47"/>
      <c r="P29" s="51">
        <v>0.20399999999999999</v>
      </c>
      <c r="Q29" s="53">
        <v>8.2000000000000003E-2</v>
      </c>
      <c r="R29" s="47"/>
      <c r="S29" s="52">
        <v>0.191</v>
      </c>
      <c r="T29" s="53">
        <v>7.3999999999999996E-2</v>
      </c>
    </row>
    <row r="30" spans="1:20" ht="14.25" customHeight="1">
      <c r="A30" s="11"/>
      <c r="B30" s="11"/>
      <c r="C30" s="166" t="s">
        <v>122</v>
      </c>
      <c r="D30" s="167"/>
      <c r="E30" s="168"/>
      <c r="F30" s="169"/>
      <c r="G30" s="169"/>
      <c r="H30" s="170"/>
      <c r="I30" s="47"/>
      <c r="J30" s="51">
        <v>6.2E-2</v>
      </c>
      <c r="K30" s="53">
        <v>0.03</v>
      </c>
      <c r="L30" s="50"/>
      <c r="M30" s="51">
        <v>5.8000000000000003E-2</v>
      </c>
      <c r="N30" s="52">
        <v>0.03</v>
      </c>
      <c r="O30" s="47"/>
      <c r="P30" s="51">
        <v>5.8000000000000003E-2</v>
      </c>
      <c r="Q30" s="53">
        <v>3.1E-2</v>
      </c>
      <c r="R30" s="47"/>
      <c r="S30" s="52">
        <v>5.6000000000000001E-2</v>
      </c>
      <c r="T30" s="53">
        <v>3.1E-2</v>
      </c>
    </row>
    <row r="31" spans="1:20" ht="14.25" customHeight="1">
      <c r="A31" s="11"/>
      <c r="B31" s="11"/>
      <c r="C31" s="166" t="s">
        <v>123</v>
      </c>
      <c r="D31" s="167"/>
      <c r="E31" s="168"/>
      <c r="F31" s="169"/>
      <c r="G31" s="169"/>
      <c r="H31" s="170"/>
      <c r="I31" s="47"/>
      <c r="J31" s="51">
        <v>6.6000000000000003E-2</v>
      </c>
      <c r="K31" s="53">
        <v>3.5999999999999997E-2</v>
      </c>
      <c r="L31" s="50"/>
      <c r="M31" s="51">
        <v>6.3E-2</v>
      </c>
      <c r="N31" s="52">
        <v>3.5000000000000003E-2</v>
      </c>
      <c r="O31" s="47"/>
      <c r="P31" s="51">
        <v>6.0999999999999999E-2</v>
      </c>
      <c r="Q31" s="53">
        <v>3.5000000000000003E-2</v>
      </c>
      <c r="R31" s="47"/>
      <c r="S31" s="52">
        <v>5.8999999999999997E-2</v>
      </c>
      <c r="T31" s="53">
        <v>3.4000000000000002E-2</v>
      </c>
    </row>
    <row r="32" spans="1:20" ht="14.25" customHeight="1">
      <c r="A32" s="11"/>
      <c r="B32" s="11"/>
      <c r="C32" s="166" t="s">
        <v>124</v>
      </c>
      <c r="D32" s="167"/>
      <c r="E32" s="168"/>
      <c r="F32" s="169"/>
      <c r="G32" s="169"/>
      <c r="H32" s="170"/>
      <c r="I32" s="47"/>
      <c r="J32" s="51">
        <v>1.2E-2</v>
      </c>
      <c r="K32" s="53">
        <v>2E-3</v>
      </c>
      <c r="L32" s="50"/>
      <c r="M32" s="51">
        <v>1.2E-2</v>
      </c>
      <c r="N32" s="52">
        <v>2E-3</v>
      </c>
      <c r="O32" s="47"/>
      <c r="P32" s="51">
        <v>1.2E-2</v>
      </c>
      <c r="Q32" s="53">
        <v>2E-3</v>
      </c>
      <c r="R32" s="47"/>
      <c r="S32" s="52">
        <v>1.2E-2</v>
      </c>
      <c r="T32" s="53">
        <v>2E-3</v>
      </c>
    </row>
    <row r="33" spans="1:21" ht="14.25" customHeight="1">
      <c r="A33" s="11"/>
      <c r="B33" s="11"/>
      <c r="C33" s="166" t="s">
        <v>125</v>
      </c>
      <c r="D33" s="167"/>
      <c r="E33" s="168"/>
      <c r="F33" s="169"/>
      <c r="G33" s="169"/>
      <c r="H33" s="170"/>
      <c r="I33" s="47"/>
      <c r="J33" s="51">
        <v>0.26800000000000002</v>
      </c>
      <c r="K33" s="53">
        <v>0.17799999999999999</v>
      </c>
      <c r="L33" s="50"/>
      <c r="M33" s="51">
        <v>0.27</v>
      </c>
      <c r="N33" s="52">
        <v>0.17899999999999999</v>
      </c>
      <c r="O33" s="47"/>
      <c r="P33" s="51">
        <v>0.26400000000000001</v>
      </c>
      <c r="Q33" s="53">
        <v>0.17899999999999999</v>
      </c>
      <c r="R33" s="47"/>
      <c r="S33" s="52">
        <v>0.25600000000000001</v>
      </c>
      <c r="T33" s="53">
        <v>0.17899999999999999</v>
      </c>
    </row>
    <row r="34" spans="1:21" ht="14.25" customHeight="1">
      <c r="A34" s="11"/>
      <c r="B34" s="11"/>
      <c r="C34" s="166" t="s">
        <v>126</v>
      </c>
      <c r="D34" s="167"/>
      <c r="E34" s="168">
        <v>48.7</v>
      </c>
      <c r="F34" s="169">
        <v>65</v>
      </c>
      <c r="G34" s="169"/>
      <c r="H34" s="170"/>
      <c r="I34" s="47"/>
      <c r="J34" s="51">
        <v>1.9590000000000001</v>
      </c>
      <c r="K34" s="53">
        <v>1.958</v>
      </c>
      <c r="L34" s="50"/>
      <c r="M34" s="51">
        <v>1.964</v>
      </c>
      <c r="N34" s="52">
        <v>1.9670000000000001</v>
      </c>
      <c r="O34" s="47"/>
      <c r="P34" s="51">
        <v>1.774</v>
      </c>
      <c r="Q34" s="53">
        <v>1.9390000000000001</v>
      </c>
      <c r="R34" s="47"/>
      <c r="S34" s="52">
        <v>1.9490000000000001</v>
      </c>
      <c r="T34" s="53">
        <v>1.9870000000000001</v>
      </c>
    </row>
    <row r="35" spans="1:21" ht="14.25" customHeight="1">
      <c r="A35" s="11"/>
      <c r="B35" s="11"/>
      <c r="C35" s="166" t="s">
        <v>127</v>
      </c>
      <c r="D35" s="167"/>
      <c r="E35" s="168">
        <v>48.7</v>
      </c>
      <c r="F35" s="169">
        <v>65</v>
      </c>
      <c r="G35" s="169"/>
      <c r="H35" s="170"/>
      <c r="I35" s="47"/>
      <c r="J35" s="51">
        <v>0.29599999999999999</v>
      </c>
      <c r="K35" s="53">
        <v>0.16800000000000001</v>
      </c>
      <c r="L35" s="50"/>
      <c r="M35" s="51">
        <v>0.29599999999999999</v>
      </c>
      <c r="N35" s="52">
        <v>0.16900000000000001</v>
      </c>
      <c r="O35" s="47"/>
      <c r="P35" s="51">
        <v>0.29599999999999999</v>
      </c>
      <c r="Q35" s="53">
        <v>0.17</v>
      </c>
      <c r="R35" s="47"/>
      <c r="S35" s="52">
        <v>0.29599999999999999</v>
      </c>
      <c r="T35" s="53">
        <v>0.17</v>
      </c>
    </row>
    <row r="36" spans="1:21" ht="14.25" customHeight="1">
      <c r="A36" s="11"/>
      <c r="B36" s="11"/>
      <c r="C36" s="166" t="s">
        <v>128</v>
      </c>
      <c r="D36" s="167"/>
      <c r="E36" s="168"/>
      <c r="F36" s="169"/>
      <c r="G36" s="169"/>
      <c r="H36" s="170"/>
      <c r="I36" s="47"/>
      <c r="J36" s="51">
        <v>0.51300000000000001</v>
      </c>
      <c r="K36" s="53">
        <v>0.43099999999999999</v>
      </c>
      <c r="L36" s="50"/>
      <c r="M36" s="51">
        <v>0.51300000000000001</v>
      </c>
      <c r="N36" s="52">
        <v>0.432</v>
      </c>
      <c r="O36" s="47"/>
      <c r="P36" s="51">
        <v>0.51300000000000001</v>
      </c>
      <c r="Q36" s="53">
        <v>0.436</v>
      </c>
      <c r="R36" s="47"/>
      <c r="S36" s="52">
        <v>0.51300000000000001</v>
      </c>
      <c r="T36" s="53">
        <v>0.438</v>
      </c>
    </row>
    <row r="37" spans="1:21" ht="14.25" customHeight="1">
      <c r="A37" s="11"/>
      <c r="B37" s="11"/>
      <c r="C37" s="166" t="s">
        <v>129</v>
      </c>
      <c r="D37" s="167"/>
      <c r="E37" s="168"/>
      <c r="F37" s="169"/>
      <c r="G37" s="169"/>
      <c r="H37" s="170"/>
      <c r="I37" s="47"/>
      <c r="J37" s="330">
        <v>2.5000000000000001E-3</v>
      </c>
      <c r="K37" s="330"/>
      <c r="L37" s="330"/>
      <c r="M37" s="330">
        <v>2.5000000000000001E-3</v>
      </c>
      <c r="N37" s="330"/>
      <c r="O37" s="330"/>
      <c r="P37" s="330">
        <v>2.5000000000000001E-3</v>
      </c>
      <c r="Q37" s="330"/>
      <c r="R37" s="330"/>
      <c r="S37" s="330">
        <v>2.5000000000000001E-3</v>
      </c>
      <c r="T37" s="394"/>
    </row>
    <row r="38" spans="1:21" ht="14.25" customHeight="1">
      <c r="A38" s="11"/>
      <c r="B38" s="11"/>
      <c r="C38" s="166" t="s">
        <v>130</v>
      </c>
      <c r="D38" s="167"/>
      <c r="E38" s="168">
        <v>48.7</v>
      </c>
      <c r="F38" s="169">
        <v>65</v>
      </c>
      <c r="G38" s="169"/>
      <c r="H38" s="170"/>
      <c r="I38" s="47"/>
      <c r="J38" s="51">
        <v>0.107</v>
      </c>
      <c r="K38" s="53">
        <v>8.7999999999999995E-2</v>
      </c>
      <c r="L38" s="50"/>
      <c r="M38" s="51">
        <v>9.6000000000000002E-2</v>
      </c>
      <c r="N38" s="52">
        <v>6.9000000000000006E-2</v>
      </c>
      <c r="O38" s="47"/>
      <c r="P38" s="51">
        <v>9.5000000000000001E-2</v>
      </c>
      <c r="Q38" s="53">
        <v>6.6000000000000003E-2</v>
      </c>
      <c r="R38" s="47"/>
      <c r="S38" s="52">
        <v>0.104</v>
      </c>
      <c r="T38" s="53">
        <v>7.3999999999999996E-2</v>
      </c>
    </row>
    <row r="39" spans="1:21" ht="14.25" customHeight="1">
      <c r="A39" s="11"/>
      <c r="B39" s="11"/>
      <c r="C39" s="166" t="s">
        <v>131</v>
      </c>
      <c r="D39" s="167"/>
      <c r="E39" s="168">
        <v>48.7</v>
      </c>
      <c r="F39" s="169">
        <v>65</v>
      </c>
      <c r="G39" s="169"/>
      <c r="H39" s="170"/>
      <c r="I39" s="47"/>
      <c r="J39" s="51">
        <v>1.198</v>
      </c>
      <c r="K39" s="53">
        <v>0.82199999999999995</v>
      </c>
      <c r="L39" s="50"/>
      <c r="M39" s="51">
        <v>1.206</v>
      </c>
      <c r="N39" s="52">
        <v>0.82599999999999996</v>
      </c>
      <c r="O39" s="47"/>
      <c r="P39" s="51">
        <v>1.1850000000000001</v>
      </c>
      <c r="Q39" s="53">
        <v>0.81599999999999995</v>
      </c>
      <c r="R39" s="47"/>
      <c r="S39" s="52">
        <v>1.1919999999999999</v>
      </c>
      <c r="T39" s="53">
        <v>0.82199999999999995</v>
      </c>
    </row>
    <row r="40" spans="1:21" ht="14.25" customHeight="1">
      <c r="A40" s="11"/>
      <c r="B40" s="11"/>
      <c r="C40" s="166" t="s">
        <v>132</v>
      </c>
      <c r="D40" s="167"/>
      <c r="E40" s="168"/>
      <c r="F40" s="169"/>
      <c r="G40" s="169"/>
      <c r="H40" s="170"/>
      <c r="I40" s="47"/>
      <c r="J40" s="51">
        <v>0.13800000000000001</v>
      </c>
      <c r="K40" s="53">
        <v>0.11</v>
      </c>
      <c r="L40" s="50"/>
      <c r="M40" s="51">
        <v>0.13700000000000001</v>
      </c>
      <c r="N40" s="52">
        <v>0.11</v>
      </c>
      <c r="O40" s="47"/>
      <c r="P40" s="51">
        <v>0.13800000000000001</v>
      </c>
      <c r="Q40" s="53">
        <v>0.112</v>
      </c>
      <c r="R40" s="47"/>
      <c r="S40" s="52">
        <v>0.13800000000000001</v>
      </c>
      <c r="T40" s="53">
        <v>0.112</v>
      </c>
    </row>
    <row r="41" spans="1:21" ht="14.25" customHeight="1">
      <c r="A41" s="11"/>
      <c r="B41" s="11"/>
      <c r="C41" s="173"/>
      <c r="D41" s="174"/>
      <c r="E41" s="109"/>
      <c r="F41" s="107"/>
      <c r="G41" s="107"/>
      <c r="H41" s="110"/>
      <c r="I41" s="111"/>
      <c r="J41" s="107"/>
      <c r="K41" s="108"/>
      <c r="L41" s="109"/>
      <c r="M41" s="107"/>
      <c r="N41" s="110"/>
      <c r="O41" s="111"/>
      <c r="P41" s="107"/>
      <c r="Q41" s="108"/>
      <c r="R41" s="111"/>
      <c r="S41" s="110"/>
      <c r="T41" s="108"/>
      <c r="U41" s="2"/>
    </row>
    <row r="42" spans="1:21" ht="14.25" customHeight="1">
      <c r="A42" s="11"/>
      <c r="B42" s="11"/>
      <c r="C42" s="173"/>
      <c r="D42" s="174"/>
      <c r="E42" s="109"/>
      <c r="F42" s="107"/>
      <c r="G42" s="107"/>
      <c r="H42" s="110"/>
      <c r="I42" s="111"/>
      <c r="J42" s="107"/>
      <c r="K42" s="108"/>
      <c r="L42" s="109"/>
      <c r="M42" s="107"/>
      <c r="N42" s="110"/>
      <c r="O42" s="111"/>
      <c r="P42" s="107"/>
      <c r="Q42" s="108"/>
      <c r="R42" s="111"/>
      <c r="S42" s="110"/>
      <c r="T42" s="108"/>
    </row>
    <row r="43" spans="1:21" ht="14.25" customHeight="1">
      <c r="A43" s="11"/>
      <c r="B43" s="11"/>
      <c r="C43" s="173"/>
      <c r="D43" s="174"/>
      <c r="E43" s="109"/>
      <c r="F43" s="107"/>
      <c r="G43" s="107"/>
      <c r="H43" s="110"/>
      <c r="I43" s="111"/>
      <c r="J43" s="107"/>
      <c r="K43" s="108"/>
      <c r="L43" s="109"/>
      <c r="M43" s="107"/>
      <c r="N43" s="110"/>
      <c r="O43" s="111"/>
      <c r="P43" s="107"/>
      <c r="Q43" s="108"/>
      <c r="R43" s="111"/>
      <c r="S43" s="110"/>
      <c r="T43" s="108"/>
    </row>
    <row r="44" spans="1:21" ht="14.25" customHeight="1">
      <c r="A44" s="11"/>
      <c r="B44" s="11"/>
      <c r="C44" s="102"/>
      <c r="D44" s="103"/>
      <c r="E44" s="109"/>
      <c r="F44" s="107"/>
      <c r="G44" s="107"/>
      <c r="H44" s="110"/>
      <c r="I44" s="111"/>
      <c r="J44" s="107"/>
      <c r="K44" s="108"/>
      <c r="L44" s="109"/>
      <c r="M44" s="107"/>
      <c r="N44" s="110"/>
      <c r="O44" s="111"/>
      <c r="P44" s="107"/>
      <c r="Q44" s="108"/>
      <c r="R44" s="111"/>
      <c r="S44" s="110"/>
      <c r="T44" s="108"/>
    </row>
    <row r="45" spans="1:21" ht="14.25" customHeight="1">
      <c r="A45" s="11"/>
      <c r="B45" s="11"/>
      <c r="C45" s="102"/>
      <c r="D45" s="103"/>
      <c r="E45" s="109"/>
      <c r="F45" s="107"/>
      <c r="G45" s="107"/>
      <c r="H45" s="110"/>
      <c r="I45" s="111"/>
      <c r="J45" s="107"/>
      <c r="K45" s="108"/>
      <c r="L45" s="109"/>
      <c r="M45" s="107"/>
      <c r="N45" s="110"/>
      <c r="O45" s="111"/>
      <c r="P45" s="107"/>
      <c r="Q45" s="108"/>
      <c r="R45" s="111"/>
      <c r="S45" s="110"/>
      <c r="T45" s="108"/>
    </row>
    <row r="46" spans="1:21" ht="14.25" customHeight="1">
      <c r="A46" s="11"/>
      <c r="B46" s="11"/>
      <c r="C46" s="102"/>
      <c r="D46" s="103"/>
      <c r="E46" s="109"/>
      <c r="F46" s="107"/>
      <c r="G46" s="107"/>
      <c r="H46" s="110"/>
      <c r="I46" s="111"/>
      <c r="J46" s="107"/>
      <c r="K46" s="108"/>
      <c r="L46" s="109"/>
      <c r="M46" s="107"/>
      <c r="N46" s="110"/>
      <c r="O46" s="111"/>
      <c r="P46" s="107"/>
      <c r="Q46" s="108"/>
      <c r="R46" s="111"/>
      <c r="S46" s="110"/>
      <c r="T46" s="108"/>
    </row>
    <row r="47" spans="1:21" ht="14.25" customHeight="1">
      <c r="A47" s="11"/>
      <c r="B47" s="11"/>
      <c r="C47" s="102"/>
      <c r="D47" s="103"/>
      <c r="E47" s="109"/>
      <c r="F47" s="107"/>
      <c r="G47" s="107"/>
      <c r="H47" s="110"/>
      <c r="I47" s="111"/>
      <c r="J47" s="107"/>
      <c r="K47" s="108"/>
      <c r="L47" s="109"/>
      <c r="M47" s="107"/>
      <c r="N47" s="110"/>
      <c r="O47" s="111"/>
      <c r="P47" s="107"/>
      <c r="Q47" s="108"/>
      <c r="R47" s="111"/>
      <c r="S47" s="110"/>
      <c r="T47" s="108"/>
    </row>
    <row r="48" spans="1:21" ht="14.25" customHeight="1">
      <c r="A48" s="11"/>
      <c r="B48" s="11"/>
      <c r="C48" s="102"/>
      <c r="D48" s="103"/>
      <c r="E48" s="109"/>
      <c r="F48" s="107"/>
      <c r="G48" s="107"/>
      <c r="H48" s="110"/>
      <c r="I48" s="111"/>
      <c r="J48" s="107"/>
      <c r="K48" s="108"/>
      <c r="L48" s="109"/>
      <c r="M48" s="107"/>
      <c r="N48" s="110"/>
      <c r="O48" s="111"/>
      <c r="P48" s="107"/>
      <c r="Q48" s="108"/>
      <c r="R48" s="111"/>
      <c r="S48" s="110"/>
      <c r="T48" s="108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11"/>
      <c r="J49" s="107"/>
      <c r="K49" s="108"/>
      <c r="L49" s="109"/>
      <c r="M49" s="107"/>
      <c r="N49" s="110"/>
      <c r="O49" s="111"/>
      <c r="P49" s="107"/>
      <c r="Q49" s="108"/>
      <c r="R49" s="111"/>
      <c r="S49" s="110"/>
      <c r="T49" s="108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11"/>
      <c r="J50" s="107"/>
      <c r="K50" s="108"/>
      <c r="L50" s="109"/>
      <c r="M50" s="107"/>
      <c r="N50" s="110"/>
      <c r="O50" s="111"/>
      <c r="P50" s="107"/>
      <c r="Q50" s="108"/>
      <c r="R50" s="111"/>
      <c r="S50" s="110"/>
      <c r="T50" s="108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11"/>
      <c r="J51" s="107"/>
      <c r="K51" s="108"/>
      <c r="L51" s="109"/>
      <c r="M51" s="107"/>
      <c r="N51" s="110"/>
      <c r="O51" s="111"/>
      <c r="P51" s="107"/>
      <c r="Q51" s="108"/>
      <c r="R51" s="111"/>
      <c r="S51" s="110"/>
      <c r="T51" s="108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79"/>
      <c r="I52" s="120"/>
      <c r="J52" s="116"/>
      <c r="K52" s="117"/>
      <c r="L52" s="118"/>
      <c r="M52" s="116"/>
      <c r="N52" s="119"/>
      <c r="O52" s="120"/>
      <c r="P52" s="116"/>
      <c r="Q52" s="117"/>
      <c r="R52" s="120"/>
      <c r="S52" s="119"/>
      <c r="T52" s="117"/>
    </row>
    <row r="53" spans="1:23" ht="14.25" customHeight="1">
      <c r="A53" s="185"/>
      <c r="B53" s="186"/>
      <c r="C53" s="38"/>
      <c r="D53" s="187"/>
      <c r="E53" s="100" t="s">
        <v>50</v>
      </c>
      <c r="F53" s="96">
        <f>IF(K58&gt;0,SQRT((1-K58^2)/K58^2),)</f>
        <v>0</v>
      </c>
      <c r="G53" s="188"/>
      <c r="H53" s="189"/>
      <c r="I53" s="186"/>
      <c r="J53" s="96"/>
      <c r="K53" s="97"/>
      <c r="L53" s="100" t="s">
        <v>50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191"/>
      <c r="D54" s="192"/>
      <c r="E54" s="23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 t="s">
        <v>50</v>
      </c>
      <c r="M54" s="151">
        <f>IF(I59&gt;0,SQRT((1-I59^2)/I59^2),)</f>
        <v>0</v>
      </c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65"/>
      <c r="J57" s="399" t="s">
        <v>109</v>
      </c>
      <c r="K57" s="400"/>
      <c r="L57" s="401"/>
      <c r="M57" s="399" t="s">
        <v>109</v>
      </c>
      <c r="N57" s="402"/>
      <c r="O57" s="403"/>
      <c r="P57" s="399" t="s">
        <v>109</v>
      </c>
      <c r="Q57" s="400"/>
      <c r="R57" s="403"/>
      <c r="S57" s="399" t="s">
        <v>109</v>
      </c>
      <c r="T57" s="62"/>
    </row>
    <row r="58" spans="1:23" ht="14.25" customHeight="1" thickBo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8"/>
      <c r="I58" s="220"/>
      <c r="J58" s="328"/>
      <c r="K58" s="329"/>
      <c r="L58" s="220"/>
      <c r="M58" s="328"/>
      <c r="N58" s="329"/>
      <c r="O58" s="220"/>
      <c r="P58" s="328"/>
      <c r="Q58" s="329"/>
      <c r="R58" s="220"/>
      <c r="S58" s="328"/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7"/>
      <c r="I59" s="334"/>
      <c r="J59" s="328"/>
      <c r="K59" s="333"/>
      <c r="L59" s="334"/>
      <c r="M59" s="328"/>
      <c r="N59" s="333"/>
      <c r="O59" s="334"/>
      <c r="P59" s="328"/>
      <c r="Q59" s="333"/>
      <c r="R59" s="334"/>
      <c r="S59" s="328"/>
      <c r="T59" s="3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3"/>
      <c r="I60" s="404"/>
      <c r="J60" s="405"/>
      <c r="K60" s="406"/>
      <c r="L60" s="404"/>
      <c r="M60" s="405"/>
      <c r="N60" s="406"/>
      <c r="O60" s="404"/>
      <c r="P60" s="405"/>
      <c r="Q60" s="406"/>
      <c r="R60" s="404"/>
      <c r="S60" s="405"/>
      <c r="T60" s="407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39"/>
      <c r="I61" s="408"/>
      <c r="J61" s="409"/>
      <c r="K61" s="410"/>
      <c r="L61" s="408"/>
      <c r="M61" s="409"/>
      <c r="N61" s="410"/>
      <c r="O61" s="408"/>
      <c r="P61" s="409"/>
      <c r="Q61" s="410"/>
      <c r="R61" s="408"/>
      <c r="S61" s="409"/>
      <c r="T61" s="411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51">
        <f>ROUND((V8^2+W8^2)*[1]АРЭС!$F$8/[1]АРЭС!$C$8^2,4)</f>
        <v>3.0000000000000001E-3</v>
      </c>
      <c r="J62" s="412" t="s">
        <v>59</v>
      </c>
      <c r="K62" s="413">
        <f>ROUND((V8^2+W8^2)*[1]АРЭС!$I$8/([1]АРЭС!$C$8*100),4)</f>
        <v>9.8299999999999998E-2</v>
      </c>
      <c r="L62" s="414">
        <f>ROUND((X8^2+Y8^2)*[1]АРЭС!$F$8/[1]АРЭС!$C$8^2,4)</f>
        <v>3.0999999999999999E-3</v>
      </c>
      <c r="M62" s="412" t="s">
        <v>59</v>
      </c>
      <c r="N62" s="413">
        <f>ROUND((X8^2+Y8^2)*[1]АРЭС!$I$8/([1]АРЭС!$C$8*100),4)</f>
        <v>9.9199999999999997E-2</v>
      </c>
      <c r="O62" s="414">
        <f>ROUND((Z8^2+AA8^2)*[1]АРЭС!$F$8/[1]АРЭС!$C$8^2,4)</f>
        <v>2.8E-3</v>
      </c>
      <c r="P62" s="412" t="s">
        <v>59</v>
      </c>
      <c r="Q62" s="413">
        <f>ROUND((Z8^2+AA8^2)*[1]АРЭС!$I$8/([1]АРЭС!$C$8*100),4)</f>
        <v>8.9899999999999994E-2</v>
      </c>
      <c r="R62" s="414">
        <f>ROUND((AB8^2+AC8^2)*[1]АРЭС!$F$8/[1]АРЭС!$C$8^2,4)</f>
        <v>3.0000000000000001E-3</v>
      </c>
      <c r="S62" s="412" t="s">
        <v>59</v>
      </c>
      <c r="T62" s="413">
        <f>ROUND((AB8^2+AC8^2)*[1]АРЭС!$I$8/([1]АРЭС!$C$8*100),4)</f>
        <v>9.6600000000000005E-2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ROUND((V12^2+W12^2)*[1]АРЭС!$F$9/[1]АРЭС!$C$9^2,4)</f>
        <v>1.4E-3</v>
      </c>
      <c r="J63" s="412" t="s">
        <v>59</v>
      </c>
      <c r="K63" s="413">
        <f>ROUND((V12^2+W12^2)*[1]АРЭС!$I$9/([1]АРЭС!$C$9*100),4)</f>
        <v>4.48E-2</v>
      </c>
      <c r="L63" s="414">
        <f>ROUND((X12^2+Y12^2)*[1]АРЭС!$F$9/[1]АРЭС!$C$9^2,4)</f>
        <v>1.4E-3</v>
      </c>
      <c r="M63" s="412" t="s">
        <v>59</v>
      </c>
      <c r="N63" s="413">
        <f>ROUND((X12^2+Y12^2)*[1]АРЭС!$I$9/([1]АРЭС!$C$9*100),4)</f>
        <v>4.4600000000000001E-2</v>
      </c>
      <c r="O63" s="414">
        <f>ROUND((Z12^2+AA12^2)*[1]АРЭС!$F$9/[1]АРЭС!$C$9^2,4)</f>
        <v>1.2999999999999999E-3</v>
      </c>
      <c r="P63" s="412" t="s">
        <v>59</v>
      </c>
      <c r="Q63" s="413">
        <f>ROUND((Z12^2+AA12^2)*[1]АРЭС!$I$9/([1]АРЭС!$C$9*100),4)</f>
        <v>4.3299999999999998E-2</v>
      </c>
      <c r="R63" s="414">
        <f>ROUND((AB12^2+AC12^2)*[1]АРЭС!$F$9/[1]АРЭС!$C$9^2,4)</f>
        <v>1.2999999999999999E-3</v>
      </c>
      <c r="S63" s="412" t="s">
        <v>59</v>
      </c>
      <c r="T63" s="413">
        <f>ROUND((AB12^2+AC12^2)*[1]АРЭС!$I$9/([1]АРЭС!$C$9*100),4)</f>
        <v>4.3900000000000002E-2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I62+V8+V7+H6</f>
        <v>3.1816</v>
      </c>
      <c r="J66" s="266" t="s">
        <v>59</v>
      </c>
      <c r="K66" s="267">
        <f>K62+W8+W7+H7</f>
        <v>2.4303000000000003</v>
      </c>
      <c r="L66" s="265">
        <f>L62+X8+X7+H6</f>
        <v>3.1830999999999996</v>
      </c>
      <c r="M66" s="266" t="s">
        <v>59</v>
      </c>
      <c r="N66" s="268">
        <f>N62+Y8+Y7+H7</f>
        <v>2.4622000000000002</v>
      </c>
      <c r="O66" s="269">
        <f>O62+Z8+Z7+H6</f>
        <v>2.9807999999999999</v>
      </c>
      <c r="P66" s="266" t="s">
        <v>59</v>
      </c>
      <c r="Q66" s="267">
        <f>Q62+AA8+AA7+H7</f>
        <v>2.4167000000000001</v>
      </c>
      <c r="R66" s="265">
        <f>R62+AB8+AB7+H6</f>
        <v>3.1120000000000001</v>
      </c>
      <c r="S66" s="266" t="s">
        <v>59</v>
      </c>
      <c r="T66" s="268">
        <f>T62+AC8+AC7+H7</f>
        <v>2.4706000000000001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I63+V12+V11+H10</f>
        <v>2.3339999999999996</v>
      </c>
      <c r="J67" s="254" t="s">
        <v>59</v>
      </c>
      <c r="K67" s="276">
        <f>K63+W12+W11+H11</f>
        <v>1.3563999999999998</v>
      </c>
      <c r="L67" s="277">
        <f>L63+X12+X11+H10</f>
        <v>2.3353999999999999</v>
      </c>
      <c r="M67" s="254" t="s">
        <v>59</v>
      </c>
      <c r="N67" s="278">
        <f>N63+Y12+Y11+H11</f>
        <v>1.3423999999999998</v>
      </c>
      <c r="O67" s="276">
        <f>O63+Z12+Z11+H10</f>
        <v>2.3008999999999999</v>
      </c>
      <c r="P67" s="254" t="s">
        <v>59</v>
      </c>
      <c r="Q67" s="276">
        <f>Q63+AA12+AA11+H11</f>
        <v>1.3242999999999998</v>
      </c>
      <c r="R67" s="277">
        <f>R63+AB12+AB11+H10</f>
        <v>2.3132999999999999</v>
      </c>
      <c r="S67" s="254" t="s">
        <v>59</v>
      </c>
      <c r="T67" s="278">
        <f>T63+AC12+AC11+H11</f>
        <v>1.3423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5.5155999999999992</v>
      </c>
      <c r="J70" s="291" t="s">
        <v>59</v>
      </c>
      <c r="K70" s="292">
        <f>K66+K67</f>
        <v>3.7867000000000002</v>
      </c>
      <c r="L70" s="290">
        <f>L66+L67</f>
        <v>5.5184999999999995</v>
      </c>
      <c r="M70" s="291" t="s">
        <v>59</v>
      </c>
      <c r="N70" s="292">
        <f>N66+N67</f>
        <v>3.8045999999999998</v>
      </c>
      <c r="O70" s="290">
        <f>O66+O67</f>
        <v>5.2816999999999998</v>
      </c>
      <c r="P70" s="291" t="s">
        <v>59</v>
      </c>
      <c r="Q70" s="292">
        <f>Q66+Q67</f>
        <v>3.7409999999999997</v>
      </c>
      <c r="R70" s="290">
        <f>R66+R67</f>
        <v>5.4253</v>
      </c>
      <c r="S70" s="291" t="s">
        <v>59</v>
      </c>
      <c r="T70" s="292">
        <f>T66+T67</f>
        <v>3.8129</v>
      </c>
    </row>
    <row r="71" spans="1:20" ht="14.25" customHeight="1" thickBot="1">
      <c r="A71" s="11"/>
      <c r="B71" s="121" t="s">
        <v>65</v>
      </c>
      <c r="C71" s="122"/>
      <c r="D71" s="123"/>
      <c r="E71" s="293" t="str">
        <f>[4]РОЗОВАЯ1!E71</f>
        <v>Секисова М.К.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 ht="15">
      <c r="B74" t="s">
        <v>68</v>
      </c>
      <c r="P74" t="s">
        <v>69</v>
      </c>
      <c r="R74" s="381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B16" sqref="B16:G18"/>
    </sheetView>
  </sheetViews>
  <sheetFormatPr defaultRowHeight="12.75"/>
  <cols>
    <col min="1" max="1" width="13.5703125" customWidth="1"/>
    <col min="2" max="2" width="29.42578125" customWidth="1"/>
    <col min="3" max="14" width="7.7109375" customWidth="1"/>
  </cols>
  <sheetData>
    <row r="1" spans="1:17">
      <c r="A1" t="s">
        <v>133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1:17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</row>
    <row r="3" spans="1:17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</row>
    <row r="4" spans="1:17">
      <c r="A4" s="421"/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7" s="425" customFormat="1" ht="15.75">
      <c r="A5" s="422" t="s">
        <v>134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4"/>
      <c r="P5" s="424"/>
      <c r="Q5" s="424"/>
    </row>
    <row r="6" spans="1:17" s="425" customFormat="1" ht="15.75">
      <c r="A6" s="422" t="s">
        <v>135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</row>
    <row r="7" spans="1:17" s="427" customFormat="1">
      <c r="A7" s="426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1"/>
    </row>
    <row r="8" spans="1:17" s="427" customFormat="1" ht="15.75" customHeight="1">
      <c r="A8" s="428" t="s">
        <v>136</v>
      </c>
      <c r="B8" s="428" t="s">
        <v>137</v>
      </c>
      <c r="C8" s="429" t="s">
        <v>138</v>
      </c>
      <c r="D8" s="429"/>
      <c r="E8" s="429" t="s">
        <v>139</v>
      </c>
      <c r="F8" s="429"/>
      <c r="G8" s="429" t="s">
        <v>140</v>
      </c>
      <c r="H8" s="429"/>
      <c r="I8" s="429" t="s">
        <v>141</v>
      </c>
      <c r="J8" s="429"/>
      <c r="K8" s="429" t="s">
        <v>142</v>
      </c>
      <c r="L8" s="429"/>
      <c r="M8" s="429"/>
      <c r="N8" s="429"/>
      <c r="O8" s="421"/>
    </row>
    <row r="9" spans="1:17" s="427" customFormat="1" ht="12.75" customHeight="1">
      <c r="A9" s="430"/>
      <c r="B9" s="430"/>
      <c r="C9" s="431" t="s">
        <v>143</v>
      </c>
      <c r="D9" s="431" t="s">
        <v>38</v>
      </c>
      <c r="E9" s="431" t="s">
        <v>143</v>
      </c>
      <c r="F9" s="431" t="s">
        <v>38</v>
      </c>
      <c r="G9" s="431" t="s">
        <v>143</v>
      </c>
      <c r="H9" s="431" t="s">
        <v>38</v>
      </c>
      <c r="I9" s="431" t="s">
        <v>143</v>
      </c>
      <c r="J9" s="431" t="s">
        <v>38</v>
      </c>
      <c r="K9" s="431" t="s">
        <v>4</v>
      </c>
      <c r="L9" s="431" t="s">
        <v>5</v>
      </c>
      <c r="M9" s="431" t="s">
        <v>6</v>
      </c>
      <c r="N9" s="431" t="s">
        <v>7</v>
      </c>
      <c r="O9" s="421"/>
    </row>
    <row r="10" spans="1:17">
      <c r="A10" s="432" t="s">
        <v>144</v>
      </c>
      <c r="B10" s="433" t="s">
        <v>145</v>
      </c>
      <c r="C10" s="431" t="s">
        <v>146</v>
      </c>
      <c r="D10" s="431" t="s">
        <v>146</v>
      </c>
      <c r="E10" s="431" t="s">
        <v>146</v>
      </c>
      <c r="F10" s="431" t="s">
        <v>146</v>
      </c>
      <c r="G10" s="434">
        <v>49.1</v>
      </c>
      <c r="H10" s="434">
        <v>15</v>
      </c>
      <c r="I10" s="431" t="s">
        <v>146</v>
      </c>
      <c r="J10" s="431" t="s">
        <v>146</v>
      </c>
      <c r="K10" s="435">
        <v>3.7999999999999999E-2</v>
      </c>
      <c r="L10" s="435">
        <v>3.6999999999999998E-2</v>
      </c>
      <c r="M10" s="435">
        <v>3.6999999999999998E-2</v>
      </c>
      <c r="N10" s="435">
        <v>3.7999999999999999E-2</v>
      </c>
      <c r="O10" s="421"/>
    </row>
    <row r="11" spans="1:17">
      <c r="A11" s="436" t="s">
        <v>147</v>
      </c>
      <c r="B11" s="433" t="s">
        <v>148</v>
      </c>
      <c r="C11" s="431" t="s">
        <v>146</v>
      </c>
      <c r="D11" s="431" t="s">
        <v>146</v>
      </c>
      <c r="E11" s="431" t="s">
        <v>146</v>
      </c>
      <c r="F11" s="431" t="s">
        <v>146</v>
      </c>
      <c r="G11" s="434">
        <v>49.1</v>
      </c>
      <c r="H11" s="434">
        <v>15</v>
      </c>
      <c r="I11" s="431" t="s">
        <v>146</v>
      </c>
      <c r="J11" s="431" t="s">
        <v>146</v>
      </c>
      <c r="K11" s="435">
        <v>3.6999999999999998E-2</v>
      </c>
      <c r="L11" s="435">
        <v>3.6999999999999998E-2</v>
      </c>
      <c r="M11" s="435">
        <v>3.7999999999999999E-2</v>
      </c>
      <c r="N11" s="435">
        <v>3.7999999999999999E-2</v>
      </c>
      <c r="O11" s="421"/>
    </row>
    <row r="12" spans="1:17">
      <c r="A12" s="436"/>
      <c r="B12" s="433" t="s">
        <v>149</v>
      </c>
      <c r="C12" s="431" t="s">
        <v>146</v>
      </c>
      <c r="D12" s="431" t="s">
        <v>146</v>
      </c>
      <c r="E12" s="431" t="s">
        <v>146</v>
      </c>
      <c r="F12" s="431" t="s">
        <v>146</v>
      </c>
      <c r="G12" s="434">
        <v>49.1</v>
      </c>
      <c r="H12" s="434">
        <v>15</v>
      </c>
      <c r="I12" s="431" t="s">
        <v>146</v>
      </c>
      <c r="J12" s="431" t="s">
        <v>146</v>
      </c>
      <c r="K12" s="435">
        <f>0*1.73*0.944*6500/1000000</f>
        <v>0</v>
      </c>
      <c r="L12" s="435">
        <f t="shared" ref="L12:N13" si="0">0*1.73*0.944*6500/1000000</f>
        <v>0</v>
      </c>
      <c r="M12" s="435">
        <f t="shared" si="0"/>
        <v>0</v>
      </c>
      <c r="N12" s="435">
        <f t="shared" si="0"/>
        <v>0</v>
      </c>
      <c r="O12" s="421"/>
    </row>
    <row r="13" spans="1:17">
      <c r="A13" s="436"/>
      <c r="B13" s="433" t="s">
        <v>150</v>
      </c>
      <c r="C13" s="431" t="s">
        <v>146</v>
      </c>
      <c r="D13" s="431" t="s">
        <v>146</v>
      </c>
      <c r="E13" s="431" t="s">
        <v>146</v>
      </c>
      <c r="F13" s="431" t="s">
        <v>146</v>
      </c>
      <c r="G13" s="434">
        <v>49.1</v>
      </c>
      <c r="H13" s="434">
        <v>15</v>
      </c>
      <c r="I13" s="431" t="s">
        <v>146</v>
      </c>
      <c r="J13" s="431" t="s">
        <v>146</v>
      </c>
      <c r="K13" s="435">
        <f>0*1.73*0.944*6500/1000000</f>
        <v>0</v>
      </c>
      <c r="L13" s="435">
        <f t="shared" si="0"/>
        <v>0</v>
      </c>
      <c r="M13" s="435">
        <f t="shared" si="0"/>
        <v>0</v>
      </c>
      <c r="N13" s="435">
        <f t="shared" si="0"/>
        <v>0</v>
      </c>
      <c r="O13" s="421"/>
    </row>
    <row r="14" spans="1:17">
      <c r="A14" s="436"/>
      <c r="B14" s="433" t="s">
        <v>95</v>
      </c>
      <c r="C14" s="431" t="s">
        <v>146</v>
      </c>
      <c r="D14" s="431" t="s">
        <v>146</v>
      </c>
      <c r="E14" s="431" t="s">
        <v>146</v>
      </c>
      <c r="F14" s="431" t="s">
        <v>146</v>
      </c>
      <c r="G14" s="434">
        <v>49.1</v>
      </c>
      <c r="H14" s="434">
        <v>15</v>
      </c>
      <c r="I14" s="431" t="s">
        <v>146</v>
      </c>
      <c r="J14" s="431" t="s">
        <v>146</v>
      </c>
      <c r="K14" s="435">
        <v>0.124</v>
      </c>
      <c r="L14" s="435">
        <v>0.12</v>
      </c>
      <c r="M14" s="435">
        <v>0.12</v>
      </c>
      <c r="N14" s="435">
        <v>0.12</v>
      </c>
      <c r="O14" s="421"/>
    </row>
    <row r="15" spans="1:17">
      <c r="A15" s="436"/>
      <c r="B15" s="433" t="s">
        <v>151</v>
      </c>
      <c r="C15" s="431" t="s">
        <v>146</v>
      </c>
      <c r="D15" s="431" t="s">
        <v>146</v>
      </c>
      <c r="E15" s="431" t="s">
        <v>146</v>
      </c>
      <c r="F15" s="431" t="s">
        <v>146</v>
      </c>
      <c r="G15" s="434">
        <v>49.1</v>
      </c>
      <c r="H15" s="434">
        <v>15</v>
      </c>
      <c r="I15" s="431" t="s">
        <v>146</v>
      </c>
      <c r="J15" s="431" t="s">
        <v>146</v>
      </c>
      <c r="K15" s="435">
        <v>0.13700000000000001</v>
      </c>
      <c r="L15" s="435">
        <v>0.13800000000000001</v>
      </c>
      <c r="M15" s="435">
        <v>0.13600000000000001</v>
      </c>
      <c r="N15" s="435">
        <v>0.13600000000000001</v>
      </c>
      <c r="O15" s="421"/>
    </row>
    <row r="16" spans="1:17">
      <c r="A16" s="436"/>
      <c r="B16" s="433" t="s">
        <v>152</v>
      </c>
      <c r="C16" s="431" t="s">
        <v>146</v>
      </c>
      <c r="D16" s="431" t="s">
        <v>146</v>
      </c>
      <c r="E16" s="431" t="s">
        <v>146</v>
      </c>
      <c r="F16" s="431" t="s">
        <v>146</v>
      </c>
      <c r="G16" s="434">
        <v>49.1</v>
      </c>
      <c r="H16" s="434">
        <v>15</v>
      </c>
      <c r="I16" s="431" t="s">
        <v>146</v>
      </c>
      <c r="J16" s="431" t="s">
        <v>146</v>
      </c>
      <c r="K16" s="435">
        <v>0</v>
      </c>
      <c r="L16" s="435">
        <v>0</v>
      </c>
      <c r="M16" s="435">
        <v>0</v>
      </c>
      <c r="N16" s="435">
        <v>0</v>
      </c>
      <c r="O16" s="421"/>
    </row>
    <row r="17" spans="1:15">
      <c r="A17" s="436"/>
      <c r="B17" s="433" t="s">
        <v>153</v>
      </c>
      <c r="C17" s="431" t="s">
        <v>146</v>
      </c>
      <c r="D17" s="431" t="s">
        <v>146</v>
      </c>
      <c r="E17" s="431" t="s">
        <v>146</v>
      </c>
      <c r="F17" s="431" t="s">
        <v>146</v>
      </c>
      <c r="G17" s="434">
        <v>49.1</v>
      </c>
      <c r="H17" s="434">
        <v>15</v>
      </c>
      <c r="I17" s="431" t="s">
        <v>146</v>
      </c>
      <c r="J17" s="431" t="s">
        <v>146</v>
      </c>
      <c r="K17" s="435">
        <f>0*1.73*0.944*6500/1000000</f>
        <v>0</v>
      </c>
      <c r="L17" s="435">
        <v>0</v>
      </c>
      <c r="M17" s="435">
        <v>0</v>
      </c>
      <c r="N17" s="435">
        <f>0*1.73*0.944*6500/1000000</f>
        <v>0</v>
      </c>
      <c r="O17" s="421"/>
    </row>
    <row r="18" spans="1:15">
      <c r="A18" s="436"/>
      <c r="B18" s="433" t="s">
        <v>154</v>
      </c>
      <c r="C18" s="431" t="s">
        <v>146</v>
      </c>
      <c r="D18" s="431" t="s">
        <v>146</v>
      </c>
      <c r="E18" s="431" t="s">
        <v>146</v>
      </c>
      <c r="F18" s="431" t="s">
        <v>146</v>
      </c>
      <c r="G18" s="434">
        <v>49.1</v>
      </c>
      <c r="H18" s="434">
        <v>15</v>
      </c>
      <c r="I18" s="431" t="s">
        <v>146</v>
      </c>
      <c r="J18" s="431" t="s">
        <v>146</v>
      </c>
      <c r="K18" s="435">
        <v>0</v>
      </c>
      <c r="L18" s="435">
        <v>0</v>
      </c>
      <c r="M18" s="435">
        <v>0</v>
      </c>
      <c r="N18" s="435">
        <v>0</v>
      </c>
      <c r="O18" s="421"/>
    </row>
    <row r="19" spans="1:15">
      <c r="A19" s="436"/>
      <c r="B19" s="433" t="s">
        <v>155</v>
      </c>
      <c r="C19" s="431" t="s">
        <v>146</v>
      </c>
      <c r="D19" s="431" t="s">
        <v>146</v>
      </c>
      <c r="E19" s="431" t="s">
        <v>146</v>
      </c>
      <c r="F19" s="431" t="s">
        <v>146</v>
      </c>
      <c r="G19" s="434">
        <v>49.1</v>
      </c>
      <c r="H19" s="434">
        <v>15</v>
      </c>
      <c r="I19" s="431" t="s">
        <v>146</v>
      </c>
      <c r="J19" s="431" t="s">
        <v>146</v>
      </c>
      <c r="K19" s="435">
        <v>2.1999999999999999E-2</v>
      </c>
      <c r="L19" s="435">
        <v>2.1999999999999999E-2</v>
      </c>
      <c r="M19" s="435">
        <v>2.5000000000000001E-2</v>
      </c>
      <c r="N19" s="435">
        <v>1.7000000000000001E-2</v>
      </c>
      <c r="O19" s="421"/>
    </row>
    <row r="20" spans="1:15">
      <c r="A20" s="437"/>
      <c r="B20" s="438"/>
      <c r="C20" s="431"/>
      <c r="D20" s="431"/>
      <c r="E20" s="434"/>
      <c r="F20" s="434"/>
      <c r="G20" s="434"/>
      <c r="H20" s="434"/>
      <c r="I20" s="431"/>
      <c r="J20" s="431"/>
      <c r="K20" s="434"/>
      <c r="L20" s="434"/>
      <c r="M20" s="434"/>
      <c r="N20" s="434"/>
      <c r="O20" s="421"/>
    </row>
    <row r="21" spans="1:15">
      <c r="A21" s="434"/>
      <c r="B21" s="439" t="s">
        <v>29</v>
      </c>
      <c r="C21" s="431"/>
      <c r="D21" s="431"/>
      <c r="E21" s="440"/>
      <c r="F21" s="440"/>
      <c r="G21" s="440"/>
      <c r="H21" s="440"/>
      <c r="I21" s="431"/>
      <c r="J21" s="431"/>
      <c r="K21" s="441">
        <f>K10+K11+K12+K13+K14+K15+K16+K17+K18+K19</f>
        <v>0.35800000000000004</v>
      </c>
      <c r="L21" s="441">
        <f>L10+L11+L12+L13+L14+L15+L16+L17+L18+L19</f>
        <v>0.35400000000000004</v>
      </c>
      <c r="M21" s="441">
        <f>M10+M11+M12+M13+M14+M15+M16+M17+M18+M19</f>
        <v>0.35600000000000004</v>
      </c>
      <c r="N21" s="441">
        <f>N10+N11+N12+N13+N14+N15+N16+N17+N18+N19</f>
        <v>0.34900000000000003</v>
      </c>
      <c r="O21" s="421"/>
    </row>
    <row r="22" spans="1:15">
      <c r="A22" s="432"/>
      <c r="B22" s="439"/>
      <c r="C22" s="431"/>
      <c r="D22" s="431"/>
      <c r="E22" s="440"/>
      <c r="F22" s="440"/>
      <c r="G22" s="440"/>
      <c r="H22" s="440"/>
      <c r="I22" s="431"/>
      <c r="J22" s="431"/>
      <c r="K22" s="441"/>
      <c r="L22" s="441"/>
      <c r="M22" s="441"/>
      <c r="N22" s="441"/>
      <c r="O22" s="421"/>
    </row>
    <row r="23" spans="1:15">
      <c r="A23" s="432" t="s">
        <v>156</v>
      </c>
      <c r="B23" s="433" t="s">
        <v>126</v>
      </c>
      <c r="C23" s="431" t="s">
        <v>146</v>
      </c>
      <c r="D23" s="431" t="s">
        <v>146</v>
      </c>
      <c r="E23" s="434">
        <v>46.6</v>
      </c>
      <c r="F23" s="434">
        <v>0.3</v>
      </c>
      <c r="G23" s="434">
        <v>48.7</v>
      </c>
      <c r="H23" s="434">
        <v>65</v>
      </c>
      <c r="I23" s="431" t="s">
        <v>146</v>
      </c>
      <c r="J23" s="431" t="s">
        <v>146</v>
      </c>
      <c r="K23" s="435">
        <v>0.18</v>
      </c>
      <c r="L23" s="435">
        <v>0.182</v>
      </c>
      <c r="M23" s="435">
        <v>0.184</v>
      </c>
      <c r="N23" s="435">
        <v>0.184</v>
      </c>
      <c r="O23" s="421"/>
    </row>
    <row r="24" spans="1:15">
      <c r="A24" s="436" t="s">
        <v>157</v>
      </c>
      <c r="B24" s="433" t="s">
        <v>158</v>
      </c>
      <c r="C24" s="431" t="s">
        <v>146</v>
      </c>
      <c r="D24" s="431" t="s">
        <v>146</v>
      </c>
      <c r="E24" s="434">
        <v>46.6</v>
      </c>
      <c r="F24" s="434">
        <v>0.3</v>
      </c>
      <c r="G24" s="434">
        <v>48.7</v>
      </c>
      <c r="H24" s="434">
        <v>65</v>
      </c>
      <c r="I24" s="431" t="s">
        <v>146</v>
      </c>
      <c r="J24" s="431" t="s">
        <v>146</v>
      </c>
      <c r="K24" s="435">
        <v>0.32500000000000001</v>
      </c>
      <c r="L24" s="435">
        <v>0.32200000000000001</v>
      </c>
      <c r="M24" s="435">
        <v>0.32300000000000001</v>
      </c>
      <c r="N24" s="435">
        <v>0.32700000000000001</v>
      </c>
      <c r="O24" s="421"/>
    </row>
    <row r="25" spans="1:15">
      <c r="A25" s="436"/>
      <c r="B25" s="433" t="s">
        <v>159</v>
      </c>
      <c r="C25" s="431" t="s">
        <v>146</v>
      </c>
      <c r="D25" s="431" t="s">
        <v>146</v>
      </c>
      <c r="E25" s="434">
        <v>46.6</v>
      </c>
      <c r="F25" s="434">
        <v>0.3</v>
      </c>
      <c r="G25" s="434">
        <v>48.7</v>
      </c>
      <c r="H25" s="434">
        <v>65</v>
      </c>
      <c r="I25" s="431" t="s">
        <v>146</v>
      </c>
      <c r="J25" s="431" t="s">
        <v>146</v>
      </c>
      <c r="K25" s="435">
        <v>0.22600000000000001</v>
      </c>
      <c r="L25" s="435">
        <v>0.27200000000000002</v>
      </c>
      <c r="M25" s="435">
        <v>0.28399999999999997</v>
      </c>
      <c r="N25" s="435">
        <v>0.28299999999999997</v>
      </c>
      <c r="O25" s="421"/>
    </row>
    <row r="26" spans="1:15">
      <c r="A26" s="436"/>
      <c r="B26" s="433" t="s">
        <v>130</v>
      </c>
      <c r="C26" s="431" t="s">
        <v>146</v>
      </c>
      <c r="D26" s="431" t="s">
        <v>146</v>
      </c>
      <c r="E26" s="434">
        <v>46.6</v>
      </c>
      <c r="F26" s="434">
        <v>0.3</v>
      </c>
      <c r="G26" s="434">
        <v>48.7</v>
      </c>
      <c r="H26" s="434">
        <v>65</v>
      </c>
      <c r="I26" s="431" t="s">
        <v>146</v>
      </c>
      <c r="J26" s="431" t="s">
        <v>146</v>
      </c>
      <c r="K26" s="435">
        <v>0.126</v>
      </c>
      <c r="L26" s="435">
        <v>0.126</v>
      </c>
      <c r="M26" s="435">
        <v>0.126</v>
      </c>
      <c r="N26" s="435">
        <v>0.126</v>
      </c>
      <c r="O26" s="421"/>
    </row>
    <row r="27" spans="1:15">
      <c r="A27" s="436"/>
      <c r="B27" s="433" t="s">
        <v>119</v>
      </c>
      <c r="C27" s="431" t="s">
        <v>146</v>
      </c>
      <c r="D27" s="431" t="s">
        <v>146</v>
      </c>
      <c r="E27" s="434">
        <v>46.6</v>
      </c>
      <c r="F27" s="434">
        <v>0.3</v>
      </c>
      <c r="G27" s="434">
        <v>48.7</v>
      </c>
      <c r="H27" s="434">
        <v>65</v>
      </c>
      <c r="I27" s="431" t="s">
        <v>146</v>
      </c>
      <c r="J27" s="431" t="s">
        <v>146</v>
      </c>
      <c r="K27" s="435">
        <v>1.2E-2</v>
      </c>
      <c r="L27" s="435">
        <v>1.2E-2</v>
      </c>
      <c r="M27" s="435">
        <v>1.2E-2</v>
      </c>
      <c r="N27" s="435">
        <v>1.2E-2</v>
      </c>
      <c r="O27" s="421"/>
    </row>
    <row r="28" spans="1:15">
      <c r="A28" s="436"/>
      <c r="B28" s="433" t="s">
        <v>127</v>
      </c>
      <c r="C28" s="431" t="s">
        <v>146</v>
      </c>
      <c r="D28" s="431" t="s">
        <v>146</v>
      </c>
      <c r="E28" s="434">
        <v>46.6</v>
      </c>
      <c r="F28" s="434">
        <v>0.3</v>
      </c>
      <c r="G28" s="434">
        <v>48.7</v>
      </c>
      <c r="H28" s="434">
        <v>65</v>
      </c>
      <c r="I28" s="431" t="s">
        <v>146</v>
      </c>
      <c r="J28" s="431" t="s">
        <v>146</v>
      </c>
      <c r="K28" s="435">
        <v>3.5000000000000003E-2</v>
      </c>
      <c r="L28" s="435">
        <v>3.5000000000000003E-2</v>
      </c>
      <c r="M28" s="435">
        <v>3.5000000000000003E-2</v>
      </c>
      <c r="N28" s="435">
        <v>3.5000000000000003E-2</v>
      </c>
      <c r="O28" s="421"/>
    </row>
    <row r="29" spans="1:15">
      <c r="A29" s="437"/>
      <c r="B29" s="438"/>
      <c r="C29" s="434"/>
      <c r="D29" s="434"/>
      <c r="E29" s="434"/>
      <c r="F29" s="434"/>
      <c r="G29" s="434"/>
      <c r="H29" s="434"/>
      <c r="I29" s="434"/>
      <c r="J29" s="434"/>
      <c r="K29" s="435"/>
      <c r="L29" s="435"/>
      <c r="M29" s="435"/>
      <c r="N29" s="435"/>
      <c r="O29" s="421"/>
    </row>
    <row r="30" spans="1:15">
      <c r="A30" s="437"/>
      <c r="B30" s="442" t="s">
        <v>29</v>
      </c>
      <c r="C30" s="440"/>
      <c r="D30" s="440"/>
      <c r="E30" s="440"/>
      <c r="F30" s="440"/>
      <c r="G30" s="440"/>
      <c r="H30" s="440"/>
      <c r="I30" s="440"/>
      <c r="J30" s="440"/>
      <c r="K30" s="441">
        <f>K23+K24+K25+K26+K27+K28</f>
        <v>0.90400000000000003</v>
      </c>
      <c r="L30" s="441">
        <f>L23+L24+L25+L26+L27+L28</f>
        <v>0.94900000000000007</v>
      </c>
      <c r="M30" s="441">
        <f>M23+M24+M25+M26+M27+M28</f>
        <v>0.96399999999999997</v>
      </c>
      <c r="N30" s="441">
        <f>N23+N24+N25+N26+N27+N28</f>
        <v>0.96700000000000008</v>
      </c>
      <c r="O30" s="421"/>
    </row>
    <row r="31" spans="1:15">
      <c r="A31" s="426"/>
      <c r="B31" s="426"/>
      <c r="C31" s="426"/>
      <c r="D31" s="426"/>
      <c r="E31" s="426"/>
      <c r="F31" s="426"/>
      <c r="G31" s="426"/>
      <c r="H31" s="426"/>
      <c r="I31" s="426"/>
      <c r="J31" s="426"/>
      <c r="K31" s="443"/>
      <c r="L31" s="443"/>
      <c r="M31" s="443"/>
      <c r="N31" s="443"/>
      <c r="O31" s="421"/>
    </row>
    <row r="32" spans="1:15">
      <c r="A32" s="426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1"/>
    </row>
    <row r="33" spans="1:15">
      <c r="A33" s="426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44"/>
      <c r="M33" s="426"/>
      <c r="N33" s="426"/>
      <c r="O33" s="421"/>
    </row>
    <row r="34" spans="1:15">
      <c r="A34" s="426"/>
      <c r="B34" s="426"/>
      <c r="C34" s="426"/>
      <c r="D34" s="426"/>
      <c r="E34" s="426"/>
      <c r="F34" s="426"/>
      <c r="G34" s="426"/>
      <c r="H34" s="445"/>
      <c r="I34" s="426"/>
      <c r="J34" s="426"/>
      <c r="K34" s="426"/>
      <c r="L34" s="426"/>
      <c r="M34" s="426"/>
      <c r="N34" s="426"/>
      <c r="O34" s="421"/>
    </row>
    <row r="35" spans="1:15">
      <c r="A35" s="426"/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1"/>
    </row>
    <row r="36" spans="1:15">
      <c r="A36" s="426"/>
      <c r="B36" s="426"/>
      <c r="C36" s="426"/>
      <c r="D36" s="426"/>
      <c r="E36" s="426"/>
      <c r="F36" s="445"/>
      <c r="G36" s="426"/>
      <c r="H36" s="426"/>
      <c r="I36" s="426"/>
      <c r="J36" s="426"/>
      <c r="K36" s="426"/>
      <c r="L36" s="426"/>
      <c r="M36" s="426"/>
      <c r="N36" s="426"/>
      <c r="O36" s="421"/>
    </row>
    <row r="37" spans="1:15">
      <c r="A37" t="s">
        <v>68</v>
      </c>
      <c r="B37" s="426"/>
      <c r="C37" s="426"/>
      <c r="D37" s="426"/>
      <c r="E37" s="426"/>
      <c r="F37" t="s">
        <v>69</v>
      </c>
      <c r="G37" s="426"/>
      <c r="H37" s="426"/>
      <c r="I37" s="426"/>
      <c r="J37" s="426"/>
      <c r="K37" s="426"/>
      <c r="L37" s="426"/>
      <c r="M37" s="426"/>
      <c r="N37" s="426"/>
      <c r="O37" s="421"/>
    </row>
    <row r="38" spans="1:15">
      <c r="A38" s="426"/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1"/>
    </row>
    <row r="39" spans="1:15">
      <c r="A39" s="426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1"/>
    </row>
    <row r="40" spans="1:15">
      <c r="A40" s="446"/>
      <c r="B40" s="447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1"/>
    </row>
    <row r="41" spans="1:15">
      <c r="A41" s="421"/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</row>
    <row r="42" spans="1:15">
      <c r="A42" s="421"/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</row>
    <row r="43" spans="1:15">
      <c r="A43" s="421"/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</row>
    <row r="44" spans="1:15">
      <c r="A44" s="421"/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P19" sqref="P19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70</v>
      </c>
      <c r="J3" s="9"/>
      <c r="K3" s="10"/>
      <c r="L3" s="8" t="s">
        <v>71</v>
      </c>
      <c r="M3" s="9"/>
      <c r="N3" s="10"/>
      <c r="O3" s="8" t="s">
        <v>72</v>
      </c>
      <c r="P3" s="9"/>
      <c r="Q3" s="10"/>
      <c r="R3" s="8" t="s">
        <v>73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0.71299999999999997</v>
      </c>
      <c r="K8" s="62">
        <v>0.183</v>
      </c>
      <c r="L8" s="63"/>
      <c r="M8" s="64">
        <v>0.72399999999999998</v>
      </c>
      <c r="N8" s="62">
        <v>0.183</v>
      </c>
      <c r="O8" s="65"/>
      <c r="P8" s="61">
        <v>0.74399999999999999</v>
      </c>
      <c r="Q8" s="62">
        <v>0.183</v>
      </c>
      <c r="R8" s="65"/>
      <c r="S8" s="66">
        <v>0.73599999999999999</v>
      </c>
      <c r="T8" s="62">
        <v>0.183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5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27</v>
      </c>
      <c r="D10" s="82"/>
      <c r="E10" s="83"/>
      <c r="F10" s="84"/>
      <c r="G10" s="85" t="s">
        <v>21</v>
      </c>
      <c r="H10" s="33">
        <f>[1]АРЭС!$E$7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5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1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4">
        <v>0.51200000000000001</v>
      </c>
      <c r="K12" s="62">
        <v>0.13300000000000001</v>
      </c>
      <c r="L12" s="63"/>
      <c r="M12" s="64">
        <v>0.51900000000000002</v>
      </c>
      <c r="N12" s="62">
        <v>0.13300000000000001</v>
      </c>
      <c r="O12" s="65"/>
      <c r="P12" s="64">
        <v>0.54600000000000004</v>
      </c>
      <c r="Q12" s="62">
        <v>0.13300000000000001</v>
      </c>
      <c r="R12" s="65"/>
      <c r="S12" s="66">
        <v>0.54500000000000004</v>
      </c>
      <c r="T12" s="62">
        <v>0.13300000000000001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5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99"/>
      <c r="O14" s="100"/>
      <c r="P14" s="96"/>
      <c r="Q14" s="97"/>
      <c r="R14" s="100"/>
      <c r="S14" s="101"/>
      <c r="T14" s="96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12"/>
      <c r="R15" s="111"/>
      <c r="S15" s="110"/>
      <c r="T15" s="107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16"/>
      <c r="N16" s="119"/>
      <c r="O16" s="120"/>
      <c r="P16" s="116"/>
      <c r="Q16" s="117"/>
      <c r="R16" s="120"/>
      <c r="S16" s="119"/>
      <c r="T16" s="116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5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6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7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6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5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6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39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1.2250000000000001</v>
      </c>
      <c r="K24" s="149">
        <f>K8+K12</f>
        <v>0.316</v>
      </c>
      <c r="L24" s="150"/>
      <c r="M24" s="151">
        <f>M8+M12</f>
        <v>1.2429999999999999</v>
      </c>
      <c r="N24" s="151">
        <f>N8+N12</f>
        <v>0.316</v>
      </c>
      <c r="O24" s="152"/>
      <c r="P24" s="151">
        <f>P8+P12</f>
        <v>1.29</v>
      </c>
      <c r="Q24" s="151">
        <f>Q8+Q12</f>
        <v>0.316</v>
      </c>
      <c r="R24" s="152"/>
      <c r="S24" s="153">
        <f>S8+S12</f>
        <v>1.2810000000000001</v>
      </c>
      <c r="T24" s="151">
        <f>T8+T12</f>
        <v>0.316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/>
      <c r="J26" s="24"/>
      <c r="K26" s="25"/>
      <c r="L26" s="23"/>
      <c r="M26" s="24"/>
      <c r="N26" s="25"/>
      <c r="O26" s="23"/>
      <c r="P26" s="24"/>
      <c r="Q26" s="25"/>
      <c r="R26" s="23"/>
      <c r="S26" s="24"/>
      <c r="T26" s="25"/>
    </row>
    <row r="27" spans="1:20" ht="14.25" customHeight="1">
      <c r="A27" s="11"/>
      <c r="B27" s="11"/>
      <c r="C27" s="156" t="s">
        <v>39</v>
      </c>
      <c r="D27" s="157"/>
      <c r="E27" s="158"/>
      <c r="F27" s="159"/>
      <c r="G27" s="159"/>
      <c r="H27" s="160"/>
      <c r="I27" s="161">
        <v>40</v>
      </c>
      <c r="J27" s="162"/>
      <c r="K27" s="163"/>
      <c r="L27" s="164">
        <v>40</v>
      </c>
      <c r="M27" s="162"/>
      <c r="N27" s="165"/>
      <c r="O27" s="161">
        <v>40</v>
      </c>
      <c r="P27" s="162"/>
      <c r="Q27" s="163"/>
      <c r="R27" s="161">
        <v>40</v>
      </c>
      <c r="S27" s="165"/>
      <c r="T27" s="163"/>
    </row>
    <row r="28" spans="1:20" ht="14.25" customHeight="1">
      <c r="A28" s="11"/>
      <c r="B28" s="11"/>
      <c r="C28" s="166" t="s">
        <v>40</v>
      </c>
      <c r="D28" s="167"/>
      <c r="E28" s="168"/>
      <c r="F28" s="169"/>
      <c r="G28" s="169"/>
      <c r="H28" s="170"/>
      <c r="I28" s="47"/>
      <c r="J28" s="51"/>
      <c r="K28" s="53"/>
      <c r="L28" s="50"/>
      <c r="M28" s="51"/>
      <c r="N28" s="52"/>
      <c r="O28" s="47"/>
      <c r="P28" s="51"/>
      <c r="Q28" s="53"/>
      <c r="R28" s="47"/>
      <c r="S28" s="52"/>
      <c r="T28" s="53"/>
    </row>
    <row r="29" spans="1:20" ht="14.25" customHeight="1">
      <c r="A29" s="11"/>
      <c r="B29" s="11"/>
      <c r="C29" s="166" t="s">
        <v>41</v>
      </c>
      <c r="D29" s="167"/>
      <c r="E29" s="168"/>
      <c r="F29" s="169"/>
      <c r="G29" s="169"/>
      <c r="H29" s="170"/>
      <c r="I29" s="47"/>
      <c r="J29" s="51">
        <v>0.123</v>
      </c>
      <c r="K29" s="53"/>
      <c r="L29" s="50"/>
      <c r="M29" s="51">
        <v>0.13500000000000001</v>
      </c>
      <c r="N29" s="52"/>
      <c r="O29" s="47"/>
      <c r="P29" s="51">
        <v>0.123</v>
      </c>
      <c r="Q29" s="53"/>
      <c r="R29" s="47"/>
      <c r="S29" s="51">
        <v>0.123</v>
      </c>
      <c r="T29" s="53"/>
    </row>
    <row r="30" spans="1:20" ht="14.25" customHeight="1">
      <c r="A30" s="11"/>
      <c r="B30" s="11"/>
      <c r="C30" s="166" t="s">
        <v>42</v>
      </c>
      <c r="D30" s="167"/>
      <c r="E30" s="168"/>
      <c r="F30" s="169"/>
      <c r="G30" s="169"/>
      <c r="H30" s="170"/>
      <c r="I30" s="47"/>
      <c r="J30" s="51">
        <v>0.02</v>
      </c>
      <c r="K30" s="53"/>
      <c r="L30" s="50"/>
      <c r="M30" s="51">
        <v>1.7999999999999999E-2</v>
      </c>
      <c r="N30" s="52"/>
      <c r="O30" s="47"/>
      <c r="P30" s="51">
        <v>1.7999999999999999E-2</v>
      </c>
      <c r="Q30" s="53"/>
      <c r="R30" s="47"/>
      <c r="S30" s="51">
        <v>0.02</v>
      </c>
      <c r="T30" s="53"/>
    </row>
    <row r="31" spans="1:20" ht="14.25" customHeight="1">
      <c r="A31" s="11"/>
      <c r="B31" s="11"/>
      <c r="C31" s="166" t="s">
        <v>43</v>
      </c>
      <c r="D31" s="167"/>
      <c r="E31" s="168"/>
      <c r="F31" s="169"/>
      <c r="G31" s="169"/>
      <c r="H31" s="170"/>
      <c r="I31" s="47"/>
      <c r="J31" s="51">
        <v>0.03</v>
      </c>
      <c r="K31" s="53"/>
      <c r="L31" s="50"/>
      <c r="M31" s="51">
        <v>2.8000000000000001E-2</v>
      </c>
      <c r="N31" s="52"/>
      <c r="O31" s="47"/>
      <c r="P31" s="51">
        <v>2.8000000000000001E-2</v>
      </c>
      <c r="Q31" s="53"/>
      <c r="R31" s="47"/>
      <c r="S31" s="52">
        <v>0.03</v>
      </c>
      <c r="T31" s="53"/>
    </row>
    <row r="32" spans="1:20" ht="14.25" customHeight="1">
      <c r="A32" s="11"/>
      <c r="B32" s="11"/>
      <c r="C32" s="166" t="s">
        <v>44</v>
      </c>
      <c r="D32" s="167"/>
      <c r="E32" s="168"/>
      <c r="F32" s="169"/>
      <c r="G32" s="169"/>
      <c r="H32" s="170"/>
      <c r="I32" s="47"/>
      <c r="J32" s="51">
        <v>0.56499999999999995</v>
      </c>
      <c r="K32" s="53"/>
      <c r="L32" s="50"/>
      <c r="M32" s="51">
        <v>0.56499999999999995</v>
      </c>
      <c r="N32" s="52"/>
      <c r="O32" s="47"/>
      <c r="P32" s="51">
        <v>0.56499999999999995</v>
      </c>
      <c r="Q32" s="53"/>
      <c r="R32" s="47"/>
      <c r="S32" s="52">
        <v>0.56499999999999995</v>
      </c>
      <c r="T32" s="53"/>
    </row>
    <row r="33" spans="1:20" ht="14.25" customHeight="1">
      <c r="A33" s="11"/>
      <c r="B33" s="11"/>
      <c r="C33" s="166" t="s">
        <v>45</v>
      </c>
      <c r="D33" s="167"/>
      <c r="E33" s="168"/>
      <c r="F33" s="169"/>
      <c r="G33" s="51"/>
      <c r="H33" s="170"/>
      <c r="I33" s="47"/>
      <c r="J33" s="51">
        <v>0.56000000000000005</v>
      </c>
      <c r="K33" s="53"/>
      <c r="L33" s="50"/>
      <c r="M33" s="51">
        <v>0.57199999999999995</v>
      </c>
      <c r="N33" s="52"/>
      <c r="O33" s="47"/>
      <c r="P33" s="51">
        <v>0.56000000000000005</v>
      </c>
      <c r="Q33" s="53"/>
      <c r="R33" s="47"/>
      <c r="S33" s="52">
        <v>0.56000000000000005</v>
      </c>
      <c r="T33" s="53"/>
    </row>
    <row r="34" spans="1:20" ht="14.25" customHeight="1">
      <c r="A34" s="11"/>
      <c r="B34" s="11"/>
      <c r="C34" s="166" t="s">
        <v>46</v>
      </c>
      <c r="D34" s="167"/>
      <c r="E34" s="168"/>
      <c r="F34" s="169"/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2">
        <v>0</v>
      </c>
      <c r="T34" s="53"/>
    </row>
    <row r="35" spans="1:20" ht="14.25" customHeight="1">
      <c r="A35" s="11"/>
      <c r="B35" s="11"/>
      <c r="C35" s="166" t="s">
        <v>47</v>
      </c>
      <c r="D35" s="167"/>
      <c r="E35" s="168"/>
      <c r="F35" s="169"/>
      <c r="G35" s="169"/>
      <c r="H35" s="170"/>
      <c r="I35" s="47"/>
      <c r="J35" s="51"/>
      <c r="K35" s="53"/>
      <c r="L35" s="50"/>
      <c r="M35" s="51"/>
      <c r="N35" s="52"/>
      <c r="O35" s="47"/>
      <c r="P35" s="51"/>
      <c r="Q35" s="53"/>
      <c r="R35" s="47"/>
      <c r="S35" s="52"/>
      <c r="T35" s="53"/>
    </row>
    <row r="36" spans="1:20" ht="14.25" customHeight="1">
      <c r="A36" s="11"/>
      <c r="B36" s="11"/>
      <c r="C36" s="171" t="s">
        <v>48</v>
      </c>
      <c r="D36" s="172"/>
      <c r="E36" s="168"/>
      <c r="F36" s="169"/>
      <c r="G36" s="169"/>
      <c r="H36" s="170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71" t="s">
        <v>49</v>
      </c>
      <c r="D37" s="172"/>
      <c r="E37" s="168"/>
      <c r="F37" s="169"/>
      <c r="G37" s="169"/>
      <c r="H37" s="170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73"/>
      <c r="D38" s="174"/>
      <c r="E38" s="109"/>
      <c r="F38" s="107"/>
      <c r="G38" s="107"/>
      <c r="H38" s="110"/>
      <c r="I38" s="175"/>
      <c r="J38" s="176"/>
      <c r="K38" s="112"/>
      <c r="L38" s="177"/>
      <c r="M38" s="176"/>
      <c r="N38" s="178"/>
      <c r="O38" s="175"/>
      <c r="P38" s="176"/>
      <c r="Q38" s="112"/>
      <c r="R38" s="175"/>
      <c r="S38" s="178"/>
      <c r="T38" s="112"/>
    </row>
    <row r="39" spans="1:20" ht="14.25" customHeight="1">
      <c r="A39" s="11"/>
      <c r="B39" s="11"/>
      <c r="C39" s="102"/>
      <c r="D39" s="103"/>
      <c r="E39" s="109"/>
      <c r="F39" s="107"/>
      <c r="G39" s="107"/>
      <c r="H39" s="110"/>
      <c r="I39" s="175"/>
      <c r="J39" s="176"/>
      <c r="K39" s="112"/>
      <c r="L39" s="177"/>
      <c r="M39" s="176"/>
      <c r="N39" s="178"/>
      <c r="O39" s="175"/>
      <c r="P39" s="176"/>
      <c r="Q39" s="112"/>
      <c r="R39" s="175"/>
      <c r="S39" s="178"/>
      <c r="T39" s="112"/>
    </row>
    <row r="40" spans="1:20" ht="14.25" customHeight="1">
      <c r="A40" s="11"/>
      <c r="B40" s="11"/>
      <c r="C40" s="102"/>
      <c r="D40" s="103"/>
      <c r="E40" s="109"/>
      <c r="F40" s="107"/>
      <c r="G40" s="107"/>
      <c r="H40" s="110"/>
      <c r="I40" s="175"/>
      <c r="J40" s="176"/>
      <c r="K40" s="112"/>
      <c r="L40" s="177"/>
      <c r="M40" s="176"/>
      <c r="N40" s="178"/>
      <c r="O40" s="175"/>
      <c r="P40" s="176"/>
      <c r="Q40" s="112"/>
      <c r="R40" s="175"/>
      <c r="S40" s="178"/>
      <c r="T40" s="112"/>
    </row>
    <row r="41" spans="1:20" ht="14.25" customHeight="1">
      <c r="A41" s="11"/>
      <c r="B41" s="11"/>
      <c r="C41" s="102"/>
      <c r="D41" s="103"/>
      <c r="E41" s="109"/>
      <c r="F41" s="107"/>
      <c r="G41" s="107"/>
      <c r="H41" s="110"/>
      <c r="I41" s="175"/>
      <c r="J41" s="176"/>
      <c r="K41" s="112"/>
      <c r="L41" s="177"/>
      <c r="M41" s="176"/>
      <c r="N41" s="178"/>
      <c r="O41" s="175"/>
      <c r="P41" s="176"/>
      <c r="Q41" s="112"/>
      <c r="R41" s="175"/>
      <c r="S41" s="178"/>
      <c r="T41" s="112"/>
    </row>
    <row r="42" spans="1:20" ht="14.25" customHeight="1">
      <c r="A42" s="11"/>
      <c r="B42" s="11"/>
      <c r="C42" s="102"/>
      <c r="D42" s="103"/>
      <c r="E42" s="109"/>
      <c r="F42" s="107"/>
      <c r="G42" s="107"/>
      <c r="H42" s="110"/>
      <c r="I42" s="175"/>
      <c r="J42" s="176"/>
      <c r="K42" s="112"/>
      <c r="L42" s="177"/>
      <c r="M42" s="176"/>
      <c r="N42" s="178"/>
      <c r="O42" s="175"/>
      <c r="P42" s="176"/>
      <c r="Q42" s="112"/>
      <c r="R42" s="175"/>
      <c r="S42" s="178"/>
      <c r="T42" s="112"/>
    </row>
    <row r="43" spans="1:20" ht="14.25" customHeight="1">
      <c r="A43" s="11"/>
      <c r="B43" s="11"/>
      <c r="C43" s="102"/>
      <c r="D43" s="103"/>
      <c r="E43" s="109"/>
      <c r="F43" s="107"/>
      <c r="G43" s="107"/>
      <c r="H43" s="110"/>
      <c r="I43" s="175"/>
      <c r="J43" s="176"/>
      <c r="K43" s="112"/>
      <c r="L43" s="177"/>
      <c r="M43" s="176"/>
      <c r="N43" s="178"/>
      <c r="O43" s="175"/>
      <c r="P43" s="176"/>
      <c r="Q43" s="112"/>
      <c r="R43" s="175"/>
      <c r="S43" s="178"/>
      <c r="T43" s="112"/>
    </row>
    <row r="44" spans="1:20" ht="14.25" customHeight="1">
      <c r="A44" s="11"/>
      <c r="B44" s="11"/>
      <c r="C44" s="102"/>
      <c r="D44" s="103"/>
      <c r="E44" s="109"/>
      <c r="F44" s="107"/>
      <c r="G44" s="107"/>
      <c r="H44" s="110"/>
      <c r="I44" s="175"/>
      <c r="J44" s="176"/>
      <c r="K44" s="112"/>
      <c r="L44" s="177"/>
      <c r="M44" s="176"/>
      <c r="N44" s="178"/>
      <c r="O44" s="175"/>
      <c r="P44" s="176"/>
      <c r="Q44" s="112"/>
      <c r="R44" s="175"/>
      <c r="S44" s="178"/>
      <c r="T44" s="112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75"/>
      <c r="J45" s="176"/>
      <c r="K45" s="112"/>
      <c r="L45" s="177"/>
      <c r="M45" s="176"/>
      <c r="N45" s="178"/>
      <c r="O45" s="175"/>
      <c r="P45" s="176"/>
      <c r="Q45" s="112"/>
      <c r="R45" s="175"/>
      <c r="S45" s="178"/>
      <c r="T45" s="112"/>
    </row>
    <row r="46" spans="1:20" ht="14.25" customHeight="1">
      <c r="A46" s="11"/>
      <c r="B46" s="11"/>
      <c r="C46" s="102"/>
      <c r="D46" s="103"/>
      <c r="E46" s="109"/>
      <c r="F46" s="107"/>
      <c r="G46" s="107"/>
      <c r="H46" s="110"/>
      <c r="I46" s="175"/>
      <c r="J46" s="176"/>
      <c r="K46" s="112"/>
      <c r="L46" s="177"/>
      <c r="M46" s="176"/>
      <c r="N46" s="178"/>
      <c r="O46" s="175"/>
      <c r="P46" s="176"/>
      <c r="Q46" s="112"/>
      <c r="R46" s="175"/>
      <c r="S46" s="178"/>
      <c r="T46" s="112"/>
    </row>
    <row r="47" spans="1:20" ht="14.25" customHeight="1">
      <c r="A47" s="11"/>
      <c r="B47" s="11"/>
      <c r="C47" s="102"/>
      <c r="D47" s="103"/>
      <c r="E47" s="109"/>
      <c r="F47" s="107"/>
      <c r="G47" s="107"/>
      <c r="H47" s="110"/>
      <c r="I47" s="175"/>
      <c r="J47" s="176"/>
      <c r="K47" s="112"/>
      <c r="L47" s="177"/>
      <c r="M47" s="176"/>
      <c r="N47" s="178"/>
      <c r="O47" s="175"/>
      <c r="P47" s="176"/>
      <c r="Q47" s="112"/>
      <c r="R47" s="175"/>
      <c r="S47" s="178"/>
      <c r="T47" s="112"/>
    </row>
    <row r="48" spans="1:20" ht="14.25" customHeight="1">
      <c r="A48" s="11"/>
      <c r="B48" s="11"/>
      <c r="C48" s="102"/>
      <c r="D48" s="103"/>
      <c r="E48" s="109"/>
      <c r="F48" s="107"/>
      <c r="G48" s="107"/>
      <c r="H48" s="110"/>
      <c r="I48" s="175"/>
      <c r="J48" s="176"/>
      <c r="K48" s="112"/>
      <c r="L48" s="177"/>
      <c r="M48" s="176"/>
      <c r="N48" s="178"/>
      <c r="O48" s="175"/>
      <c r="P48" s="176"/>
      <c r="Q48" s="112"/>
      <c r="R48" s="175"/>
      <c r="S48" s="178"/>
      <c r="T48" s="112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75"/>
      <c r="J49" s="176"/>
      <c r="K49" s="112"/>
      <c r="L49" s="177"/>
      <c r="M49" s="176"/>
      <c r="N49" s="178"/>
      <c r="O49" s="175"/>
      <c r="P49" s="176"/>
      <c r="Q49" s="112"/>
      <c r="R49" s="175"/>
      <c r="S49" s="178"/>
      <c r="T49" s="112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75"/>
      <c r="J50" s="176"/>
      <c r="K50" s="112"/>
      <c r="L50" s="177"/>
      <c r="M50" s="176"/>
      <c r="N50" s="178"/>
      <c r="O50" s="175"/>
      <c r="P50" s="176"/>
      <c r="Q50" s="112"/>
      <c r="R50" s="175"/>
      <c r="S50" s="178"/>
      <c r="T50" s="112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75"/>
      <c r="J51" s="176"/>
      <c r="K51" s="112"/>
      <c r="L51" s="177"/>
      <c r="M51" s="176"/>
      <c r="N51" s="178"/>
      <c r="O51" s="175"/>
      <c r="P51" s="176"/>
      <c r="Q51" s="112"/>
      <c r="R51" s="175"/>
      <c r="S51" s="178"/>
      <c r="T51" s="112"/>
    </row>
    <row r="52" spans="1:23" ht="14.25" customHeight="1" thickBot="1">
      <c r="A52" s="11"/>
      <c r="B52" s="11"/>
      <c r="C52" s="102"/>
      <c r="D52" s="103"/>
      <c r="E52" s="152"/>
      <c r="F52" s="151"/>
      <c r="G52" s="151"/>
      <c r="H52" s="179"/>
      <c r="I52" s="180"/>
      <c r="J52" s="181"/>
      <c r="K52" s="182"/>
      <c r="L52" s="183"/>
      <c r="M52" s="181"/>
      <c r="N52" s="184"/>
      <c r="O52" s="180"/>
      <c r="P52" s="181"/>
      <c r="Q52" s="182"/>
      <c r="R52" s="180"/>
      <c r="S52" s="184"/>
      <c r="T52" s="182"/>
    </row>
    <row r="53" spans="1:23" ht="14.25" customHeight="1">
      <c r="A53" s="185"/>
      <c r="B53" s="186"/>
      <c r="C53" s="38"/>
      <c r="D53" s="187"/>
      <c r="E53" s="100" t="s">
        <v>50</v>
      </c>
      <c r="F53" s="96">
        <f>IF(K58&gt;0,SQRT((1-K58^2)/K58^2),)</f>
        <v>0</v>
      </c>
      <c r="G53" s="188"/>
      <c r="H53" s="189"/>
      <c r="I53" s="186"/>
      <c r="J53" s="96"/>
      <c r="K53" s="97"/>
      <c r="L53" s="100"/>
      <c r="M53" s="96"/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191"/>
      <c r="D54" s="192"/>
      <c r="E54" s="23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/>
      <c r="M54" s="139"/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200"/>
      <c r="J55" s="201" t="s">
        <v>52</v>
      </c>
      <c r="K55" s="202"/>
      <c r="L55" s="203"/>
      <c r="M55" s="201" t="s">
        <v>52</v>
      </c>
      <c r="N55" s="204"/>
      <c r="O55" s="200"/>
      <c r="P55" s="201" t="s">
        <v>52</v>
      </c>
      <c r="Q55" s="202"/>
      <c r="R55" s="200"/>
      <c r="S55" s="204" t="s">
        <v>52</v>
      </c>
      <c r="T55" s="202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208"/>
      <c r="J57" s="209" t="s">
        <v>53</v>
      </c>
      <c r="K57" s="210"/>
      <c r="L57" s="211"/>
      <c r="M57" s="209" t="s">
        <v>53</v>
      </c>
      <c r="N57" s="191"/>
      <c r="O57" s="208"/>
      <c r="P57" s="209" t="s">
        <v>53</v>
      </c>
      <c r="Q57" s="212"/>
      <c r="R57" s="213"/>
      <c r="S57" s="209" t="s">
        <v>53</v>
      </c>
      <c r="T57" s="210"/>
    </row>
    <row r="58" spans="1:23" ht="14.25" customHeigh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9"/>
      <c r="I58" s="220"/>
      <c r="J58" s="221" t="s">
        <v>52</v>
      </c>
      <c r="K58" s="222"/>
      <c r="L58" s="220"/>
      <c r="M58" s="221" t="s">
        <v>52</v>
      </c>
      <c r="N58" s="222"/>
      <c r="O58" s="220"/>
      <c r="P58" s="221" t="s">
        <v>52</v>
      </c>
      <c r="Q58" s="222"/>
      <c r="R58" s="220"/>
      <c r="S58" s="221" t="s">
        <v>52</v>
      </c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8"/>
      <c r="I59" s="229"/>
      <c r="J59" s="230"/>
      <c r="K59" s="231"/>
      <c r="L59" s="229"/>
      <c r="M59" s="230"/>
      <c r="N59" s="231"/>
      <c r="O59" s="229"/>
      <c r="P59" s="230"/>
      <c r="Q59" s="231"/>
      <c r="R59" s="229"/>
      <c r="S59" s="230"/>
      <c r="T59" s="2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4"/>
      <c r="I60" s="102"/>
      <c r="J60" s="205"/>
      <c r="K60" s="198"/>
      <c r="L60" s="102"/>
      <c r="M60" s="205"/>
      <c r="N60" s="103"/>
      <c r="O60" s="102"/>
      <c r="P60" s="205"/>
      <c r="Q60" s="103"/>
      <c r="R60" s="102"/>
      <c r="S60" s="205"/>
      <c r="T60" s="103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40"/>
      <c r="I61" s="113"/>
      <c r="J61" s="207"/>
      <c r="K61" s="207"/>
      <c r="L61" s="113"/>
      <c r="M61" s="207"/>
      <c r="N61" s="114"/>
      <c r="O61" s="113"/>
      <c r="P61" s="207"/>
      <c r="Q61" s="114"/>
      <c r="R61" s="113"/>
      <c r="S61" s="207"/>
      <c r="T61" s="114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45">
        <f>ROUND((V8^2+W8^2)*[1]АРЭС!$F$6/[1]АРЭС!$C$6^2,4)</f>
        <v>0</v>
      </c>
      <c r="J62" s="246" t="s">
        <v>59</v>
      </c>
      <c r="K62" s="247">
        <f>ROUND((V8^2+W8^2)*[1]АРЭС!$I$6/([1]АРЭС!$C$6*100),4)</f>
        <v>0</v>
      </c>
      <c r="L62" s="245">
        <f>ROUND((X8^2+Y8^2)*[1]АРЭС!$F$6/[1]АРЭС!$C$6^2,4)</f>
        <v>0</v>
      </c>
      <c r="M62" s="246" t="s">
        <v>59</v>
      </c>
      <c r="N62" s="247">
        <f>ROUND((X8^2+Y8^2)*[1]АРЭС!$I$6/([1]АРЭС!$C$6*100),4)</f>
        <v>0</v>
      </c>
      <c r="O62" s="245">
        <f>ROUND((Z8^2+AA8^2)*[1]АРЭС!$F$6/[1]АРЭС!$C$6^2,4)</f>
        <v>0</v>
      </c>
      <c r="P62" s="246" t="s">
        <v>59</v>
      </c>
      <c r="Q62" s="247">
        <f>ROUND((Z8^2+AA8^2)*[1]АРЭС!$I$6/([1]АРЭС!$C$6*100),4)</f>
        <v>0</v>
      </c>
      <c r="R62" s="245">
        <f>ROUND((AB8^2+AC8^2)*[1]АРЭС!$F$6/[1]АРЭС!$C$6^2,4)</f>
        <v>0</v>
      </c>
      <c r="S62" s="246" t="s">
        <v>59</v>
      </c>
      <c r="T62" s="247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ROUND((V12^2+W12^2)*[1]АРЭС!$F$7/[1]АРЭС!$C$7^2,4)</f>
        <v>0</v>
      </c>
      <c r="J63" s="252" t="s">
        <v>59</v>
      </c>
      <c r="K63" s="253">
        <f>ROUND((V12^2+W12^2)*[1]АРЭС!$I$7/([1]АРЭС!$C$7*100),4)</f>
        <v>0</v>
      </c>
      <c r="L63" s="251">
        <f>ROUND((X12^2+Y12^2)*[1]АРЭС!$F$7/[1]АРЭС!$C$7^2,4)</f>
        <v>0</v>
      </c>
      <c r="M63" s="252" t="s">
        <v>59</v>
      </c>
      <c r="N63" s="253">
        <f>ROUND((X12^2+Y12^2)*[1]АРЭС!$I$7/([1]АРЭС!$C$7*100),4)</f>
        <v>0</v>
      </c>
      <c r="O63" s="251">
        <f>ROUND((Z12^2+AA12^2)*[1]АРЭС!$F$7/[1]АРЭС!$C$7^2,4)</f>
        <v>0</v>
      </c>
      <c r="P63" s="252" t="s">
        <v>59</v>
      </c>
      <c r="Q63" s="253">
        <f>ROUND((Z12^2+AA12^2)*[1]АРЭС!$I$7/([1]АРЭС!$C$7*100),4)</f>
        <v>0</v>
      </c>
      <c r="R63" s="251">
        <f>ROUND((AB12^2+AC12^2)*[1]АРЭС!$F$7/[1]АРЭС!$C$7^2,4)</f>
        <v>0</v>
      </c>
      <c r="S63" s="252" t="s">
        <v>59</v>
      </c>
      <c r="T63" s="253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I62+V8+H6</f>
        <v>4.0000000000000001E-3</v>
      </c>
      <c r="J66" s="266" t="s">
        <v>59</v>
      </c>
      <c r="K66" s="267">
        <f>K62+W8+H7</f>
        <v>0.125</v>
      </c>
      <c r="L66" s="265">
        <f>L62+X8+H6</f>
        <v>4.0000000000000001E-3</v>
      </c>
      <c r="M66" s="266" t="s">
        <v>59</v>
      </c>
      <c r="N66" s="268">
        <f>N62+Y8+H7</f>
        <v>0.125</v>
      </c>
      <c r="O66" s="269">
        <f>O62+Z8+H6</f>
        <v>4.0000000000000001E-3</v>
      </c>
      <c r="P66" s="266" t="s">
        <v>59</v>
      </c>
      <c r="Q66" s="267">
        <f>Q62+AA8+H7</f>
        <v>0.125</v>
      </c>
      <c r="R66" s="265">
        <f>R62+AB8+H6</f>
        <v>4.0000000000000001E-3</v>
      </c>
      <c r="S66" s="266" t="s">
        <v>59</v>
      </c>
      <c r="T66" s="268">
        <f>T62+AC8+H7</f>
        <v>0.125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I63+V12+H10</f>
        <v>4.0000000000000001E-3</v>
      </c>
      <c r="J67" s="254" t="s">
        <v>59</v>
      </c>
      <c r="K67" s="276">
        <f>K63+W12+H11</f>
        <v>0.125</v>
      </c>
      <c r="L67" s="277">
        <f>L63+X12+H10</f>
        <v>4.0000000000000001E-3</v>
      </c>
      <c r="M67" s="254" t="s">
        <v>59</v>
      </c>
      <c r="N67" s="278">
        <f>N63+Y12+H11</f>
        <v>0.125</v>
      </c>
      <c r="O67" s="276">
        <f>O63+Z12+H10</f>
        <v>4.0000000000000001E-3</v>
      </c>
      <c r="P67" s="254" t="s">
        <v>59</v>
      </c>
      <c r="Q67" s="276">
        <f>Q63+AA12+H11</f>
        <v>0.125</v>
      </c>
      <c r="R67" s="277">
        <f>R63+AB12+H10</f>
        <v>4.0000000000000001E-3</v>
      </c>
      <c r="S67" s="254" t="s">
        <v>59</v>
      </c>
      <c r="T67" s="278">
        <f>T63+AC12+H11</f>
        <v>0.125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8.0000000000000002E-3</v>
      </c>
      <c r="J70" s="291" t="s">
        <v>59</v>
      </c>
      <c r="K70" s="292">
        <f>K66+K67</f>
        <v>0.25</v>
      </c>
      <c r="L70" s="290">
        <f>L66+L67</f>
        <v>8.0000000000000002E-3</v>
      </c>
      <c r="M70" s="291" t="s">
        <v>59</v>
      </c>
      <c r="N70" s="292">
        <f>N66+N67</f>
        <v>0.25</v>
      </c>
      <c r="O70" s="290">
        <f>O66+O67</f>
        <v>8.0000000000000002E-3</v>
      </c>
      <c r="P70" s="291" t="s">
        <v>59</v>
      </c>
      <c r="Q70" s="292">
        <f>Q66+Q67</f>
        <v>0.25</v>
      </c>
      <c r="R70" s="290">
        <f>R66+R67</f>
        <v>8.0000000000000002E-3</v>
      </c>
      <c r="S70" s="291" t="s">
        <v>59</v>
      </c>
      <c r="T70" s="292">
        <f>T66+T67</f>
        <v>0.25</v>
      </c>
    </row>
    <row r="71" spans="1:20" ht="14.25" customHeight="1" thickBot="1">
      <c r="A71" s="11"/>
      <c r="B71" s="121" t="s">
        <v>65</v>
      </c>
      <c r="C71" s="122"/>
      <c r="D71" s="123"/>
      <c r="E71" s="293" t="s">
        <v>66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>
      <c r="A74" t="s">
        <v>68</v>
      </c>
      <c r="O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selection activeCell="B31" sqref="B31"/>
    </sheetView>
  </sheetViews>
  <sheetFormatPr defaultRowHeight="12.75"/>
  <cols>
    <col min="1" max="1" width="13.5703125" customWidth="1"/>
    <col min="2" max="2" width="28.7109375" customWidth="1"/>
    <col min="3" max="14" width="7.7109375" customWidth="1"/>
  </cols>
  <sheetData>
    <row r="1" spans="1:17">
      <c r="A1" t="s">
        <v>133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1"/>
    </row>
    <row r="2" spans="1:17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1"/>
    </row>
    <row r="3" spans="1:17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1"/>
    </row>
    <row r="4" spans="1:17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1"/>
    </row>
    <row r="5" spans="1:17" s="425" customFormat="1" ht="15.75">
      <c r="A5" s="422" t="s">
        <v>134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4"/>
      <c r="P5" s="424"/>
      <c r="Q5" s="424"/>
    </row>
    <row r="6" spans="1:17" s="425" customFormat="1" ht="15.75">
      <c r="A6" s="422" t="s">
        <v>135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</row>
    <row r="7" spans="1:17" s="427" customFormat="1">
      <c r="A7" s="426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1"/>
    </row>
    <row r="8" spans="1:17" s="427" customFormat="1" ht="15.75" customHeight="1">
      <c r="A8" s="448" t="s">
        <v>136</v>
      </c>
      <c r="B8" s="448" t="s">
        <v>137</v>
      </c>
      <c r="C8" s="449" t="s">
        <v>138</v>
      </c>
      <c r="D8" s="450"/>
      <c r="E8" s="449" t="s">
        <v>139</v>
      </c>
      <c r="F8" s="450"/>
      <c r="G8" s="449" t="s">
        <v>140</v>
      </c>
      <c r="H8" s="450"/>
      <c r="I8" s="449" t="s">
        <v>141</v>
      </c>
      <c r="J8" s="450"/>
      <c r="K8" s="449" t="s">
        <v>142</v>
      </c>
      <c r="L8" s="451"/>
      <c r="M8" s="451"/>
      <c r="N8" s="450"/>
      <c r="O8" s="421"/>
    </row>
    <row r="9" spans="1:17" s="427" customFormat="1" ht="12.75" customHeight="1">
      <c r="A9" s="452"/>
      <c r="B9" s="452"/>
      <c r="C9" s="431" t="s">
        <v>143</v>
      </c>
      <c r="D9" s="431" t="s">
        <v>38</v>
      </c>
      <c r="E9" s="431" t="s">
        <v>143</v>
      </c>
      <c r="F9" s="431" t="s">
        <v>38</v>
      </c>
      <c r="G9" s="431" t="s">
        <v>143</v>
      </c>
      <c r="H9" s="431" t="s">
        <v>38</v>
      </c>
      <c r="I9" s="431" t="s">
        <v>143</v>
      </c>
      <c r="J9" s="431" t="s">
        <v>38</v>
      </c>
      <c r="K9" s="431" t="s">
        <v>160</v>
      </c>
      <c r="L9" s="431" t="s">
        <v>161</v>
      </c>
      <c r="M9" s="431" t="s">
        <v>162</v>
      </c>
      <c r="N9" s="431" t="s">
        <v>163</v>
      </c>
      <c r="O9" s="421"/>
    </row>
    <row r="10" spans="1:17">
      <c r="A10" s="432" t="s">
        <v>144</v>
      </c>
      <c r="B10" s="433" t="s">
        <v>145</v>
      </c>
      <c r="C10" s="431" t="s">
        <v>146</v>
      </c>
      <c r="D10" s="431" t="s">
        <v>146</v>
      </c>
      <c r="E10" s="431" t="s">
        <v>146</v>
      </c>
      <c r="F10" s="431" t="s">
        <v>146</v>
      </c>
      <c r="G10" s="434">
        <v>49.1</v>
      </c>
      <c r="H10" s="434">
        <v>15</v>
      </c>
      <c r="I10" s="431" t="s">
        <v>146</v>
      </c>
      <c r="J10" s="431" t="s">
        <v>146</v>
      </c>
      <c r="K10" s="435">
        <v>3.9E-2</v>
      </c>
      <c r="L10" s="435">
        <v>3.6999999999999998E-2</v>
      </c>
      <c r="M10" s="435">
        <v>4.1000000000000002E-2</v>
      </c>
      <c r="N10" s="435">
        <v>0.05</v>
      </c>
      <c r="O10" s="421"/>
    </row>
    <row r="11" spans="1:17">
      <c r="A11" s="436" t="s">
        <v>147</v>
      </c>
      <c r="B11" s="433" t="s">
        <v>148</v>
      </c>
      <c r="C11" s="431" t="s">
        <v>146</v>
      </c>
      <c r="D11" s="431" t="s">
        <v>146</v>
      </c>
      <c r="E11" s="431" t="s">
        <v>146</v>
      </c>
      <c r="F11" s="431" t="s">
        <v>146</v>
      </c>
      <c r="G11" s="434">
        <v>49.1</v>
      </c>
      <c r="H11" s="434">
        <v>15</v>
      </c>
      <c r="I11" s="431" t="s">
        <v>146</v>
      </c>
      <c r="J11" s="431" t="s">
        <v>146</v>
      </c>
      <c r="K11" s="435">
        <v>3.9E-2</v>
      </c>
      <c r="L11" s="435">
        <v>3.6999999999999998E-2</v>
      </c>
      <c r="M11" s="435">
        <v>4.1000000000000002E-2</v>
      </c>
      <c r="N11" s="435">
        <v>7.0999999999999994E-2</v>
      </c>
      <c r="O11" s="421"/>
    </row>
    <row r="12" spans="1:17">
      <c r="A12" s="436"/>
      <c r="B12" s="433" t="s">
        <v>149</v>
      </c>
      <c r="C12" s="431" t="s">
        <v>146</v>
      </c>
      <c r="D12" s="431" t="s">
        <v>146</v>
      </c>
      <c r="E12" s="431" t="s">
        <v>146</v>
      </c>
      <c r="F12" s="431" t="s">
        <v>146</v>
      </c>
      <c r="G12" s="434">
        <v>49.1</v>
      </c>
      <c r="H12" s="434">
        <v>15</v>
      </c>
      <c r="I12" s="431" t="s">
        <v>146</v>
      </c>
      <c r="J12" s="431" t="s">
        <v>146</v>
      </c>
      <c r="K12" s="435">
        <f t="shared" ref="K12:M13" si="0">0*1.73*0.944*6500/1000000</f>
        <v>0</v>
      </c>
      <c r="L12" s="435">
        <f t="shared" si="0"/>
        <v>0</v>
      </c>
      <c r="M12" s="435">
        <f t="shared" si="0"/>
        <v>0</v>
      </c>
      <c r="N12" s="435">
        <v>0</v>
      </c>
      <c r="O12" s="421"/>
    </row>
    <row r="13" spans="1:17">
      <c r="A13" s="436"/>
      <c r="B13" s="433" t="s">
        <v>150</v>
      </c>
      <c r="C13" s="431" t="s">
        <v>146</v>
      </c>
      <c r="D13" s="431" t="s">
        <v>146</v>
      </c>
      <c r="E13" s="431" t="s">
        <v>146</v>
      </c>
      <c r="F13" s="431" t="s">
        <v>146</v>
      </c>
      <c r="G13" s="434">
        <v>49.1</v>
      </c>
      <c r="H13" s="434">
        <v>15</v>
      </c>
      <c r="I13" s="431" t="s">
        <v>146</v>
      </c>
      <c r="J13" s="431" t="s">
        <v>146</v>
      </c>
      <c r="K13" s="435">
        <f t="shared" si="0"/>
        <v>0</v>
      </c>
      <c r="L13" s="435">
        <f t="shared" si="0"/>
        <v>0</v>
      </c>
      <c r="M13" s="435">
        <f t="shared" si="0"/>
        <v>0</v>
      </c>
      <c r="N13" s="435">
        <v>4.3999999999999997E-2</v>
      </c>
      <c r="O13" s="421"/>
    </row>
    <row r="14" spans="1:17">
      <c r="A14" s="436"/>
      <c r="B14" s="433" t="s">
        <v>95</v>
      </c>
      <c r="C14" s="431" t="s">
        <v>146</v>
      </c>
      <c r="D14" s="431" t="s">
        <v>146</v>
      </c>
      <c r="E14" s="431" t="s">
        <v>146</v>
      </c>
      <c r="F14" s="431" t="s">
        <v>146</v>
      </c>
      <c r="G14" s="434">
        <v>49.1</v>
      </c>
      <c r="H14" s="434">
        <v>15</v>
      </c>
      <c r="I14" s="431" t="s">
        <v>146</v>
      </c>
      <c r="J14" s="431" t="s">
        <v>146</v>
      </c>
      <c r="K14" s="435">
        <v>0.122</v>
      </c>
      <c r="L14" s="435">
        <v>0.121</v>
      </c>
      <c r="M14" s="435">
        <v>0.124</v>
      </c>
      <c r="N14" s="435">
        <v>0.36899999999999999</v>
      </c>
      <c r="O14" s="421"/>
    </row>
    <row r="15" spans="1:17">
      <c r="A15" s="436"/>
      <c r="B15" s="433" t="s">
        <v>151</v>
      </c>
      <c r="C15" s="431" t="s">
        <v>146</v>
      </c>
      <c r="D15" s="431" t="s">
        <v>146</v>
      </c>
      <c r="E15" s="431" t="s">
        <v>146</v>
      </c>
      <c r="F15" s="431" t="s">
        <v>146</v>
      </c>
      <c r="G15" s="434">
        <v>49.1</v>
      </c>
      <c r="H15" s="434">
        <v>15</v>
      </c>
      <c r="I15" s="431" t="s">
        <v>146</v>
      </c>
      <c r="J15" s="431" t="s">
        <v>146</v>
      </c>
      <c r="K15" s="435">
        <v>0.13600000000000001</v>
      </c>
      <c r="L15" s="435">
        <v>0.13600000000000001</v>
      </c>
      <c r="M15" s="435">
        <v>0.13600000000000001</v>
      </c>
      <c r="N15" s="435">
        <v>0.13400000000000001</v>
      </c>
      <c r="O15" s="421"/>
    </row>
    <row r="16" spans="1:17">
      <c r="A16" s="436"/>
      <c r="B16" s="433" t="s">
        <v>152</v>
      </c>
      <c r="C16" s="431" t="s">
        <v>146</v>
      </c>
      <c r="D16" s="431" t="s">
        <v>146</v>
      </c>
      <c r="E16" s="431" t="s">
        <v>146</v>
      </c>
      <c r="F16" s="431" t="s">
        <v>146</v>
      </c>
      <c r="G16" s="434">
        <v>49.1</v>
      </c>
      <c r="H16" s="434">
        <v>15</v>
      </c>
      <c r="I16" s="431" t="s">
        <v>146</v>
      </c>
      <c r="J16" s="431" t="s">
        <v>146</v>
      </c>
      <c r="K16" s="435">
        <f>0*1.73*0.944*6500/1000000</f>
        <v>0</v>
      </c>
      <c r="L16" s="435">
        <f>0*1.73*0.944*6500/1000000</f>
        <v>0</v>
      </c>
      <c r="M16" s="435">
        <v>0</v>
      </c>
      <c r="N16" s="435">
        <v>0</v>
      </c>
      <c r="O16" s="421"/>
    </row>
    <row r="17" spans="1:15">
      <c r="A17" s="436"/>
      <c r="B17" s="433" t="s">
        <v>153</v>
      </c>
      <c r="C17" s="431" t="s">
        <v>146</v>
      </c>
      <c r="D17" s="431" t="s">
        <v>146</v>
      </c>
      <c r="E17" s="431" t="s">
        <v>146</v>
      </c>
      <c r="F17" s="431" t="s">
        <v>146</v>
      </c>
      <c r="G17" s="434">
        <v>49.1</v>
      </c>
      <c r="H17" s="434">
        <v>15</v>
      </c>
      <c r="I17" s="431" t="s">
        <v>146</v>
      </c>
      <c r="J17" s="431" t="s">
        <v>146</v>
      </c>
      <c r="K17" s="435">
        <f>0*1.73*0.944*6500/1000000</f>
        <v>0</v>
      </c>
      <c r="L17" s="435">
        <v>0</v>
      </c>
      <c r="M17" s="435">
        <v>0</v>
      </c>
      <c r="N17" s="435">
        <v>0.14199999999999999</v>
      </c>
      <c r="O17" s="421"/>
    </row>
    <row r="18" spans="1:15">
      <c r="A18" s="436"/>
      <c r="B18" s="433" t="s">
        <v>154</v>
      </c>
      <c r="C18" s="431" t="s">
        <v>146</v>
      </c>
      <c r="D18" s="431" t="s">
        <v>146</v>
      </c>
      <c r="E18" s="431" t="s">
        <v>146</v>
      </c>
      <c r="F18" s="431" t="s">
        <v>146</v>
      </c>
      <c r="G18" s="434">
        <v>49.1</v>
      </c>
      <c r="H18" s="434">
        <v>15</v>
      </c>
      <c r="I18" s="431" t="s">
        <v>146</v>
      </c>
      <c r="J18" s="431" t="s">
        <v>146</v>
      </c>
      <c r="K18" s="435">
        <v>0</v>
      </c>
      <c r="L18" s="435">
        <v>0</v>
      </c>
      <c r="M18" s="435">
        <v>0</v>
      </c>
      <c r="N18" s="435">
        <v>0</v>
      </c>
      <c r="O18" s="421"/>
    </row>
    <row r="19" spans="1:15">
      <c r="A19" s="436"/>
      <c r="B19" s="433" t="s">
        <v>155</v>
      </c>
      <c r="C19" s="431" t="s">
        <v>146</v>
      </c>
      <c r="D19" s="431" t="s">
        <v>146</v>
      </c>
      <c r="E19" s="431" t="s">
        <v>146</v>
      </c>
      <c r="F19" s="431" t="s">
        <v>146</v>
      </c>
      <c r="G19" s="434">
        <v>49.1</v>
      </c>
      <c r="H19" s="434">
        <v>15</v>
      </c>
      <c r="I19" s="431" t="s">
        <v>146</v>
      </c>
      <c r="J19" s="431" t="s">
        <v>146</v>
      </c>
      <c r="K19" s="435">
        <v>1.6E-2</v>
      </c>
      <c r="L19" s="435">
        <v>1.6E-2</v>
      </c>
      <c r="M19" s="435">
        <v>1.6E-2</v>
      </c>
      <c r="N19" s="435">
        <v>1.6E-2</v>
      </c>
      <c r="O19" s="421"/>
    </row>
    <row r="20" spans="1:15">
      <c r="A20" s="437"/>
      <c r="B20" s="438"/>
      <c r="C20" s="431"/>
      <c r="D20" s="431"/>
      <c r="E20" s="434"/>
      <c r="F20" s="434"/>
      <c r="G20" s="434"/>
      <c r="H20" s="434"/>
      <c r="I20" s="431"/>
      <c r="J20" s="431"/>
      <c r="K20" s="435"/>
      <c r="L20" s="435"/>
      <c r="M20" s="435"/>
      <c r="N20" s="435"/>
      <c r="O20" s="421"/>
    </row>
    <row r="21" spans="1:15">
      <c r="A21" s="434"/>
      <c r="B21" s="439" t="s">
        <v>29</v>
      </c>
      <c r="C21" s="431"/>
      <c r="D21" s="431"/>
      <c r="E21" s="440"/>
      <c r="F21" s="440"/>
      <c r="G21" s="440"/>
      <c r="H21" s="440"/>
      <c r="I21" s="431"/>
      <c r="J21" s="431"/>
      <c r="K21" s="441">
        <f>K10+K11+K12+K13+K14+K15+K16+K17+K18+K19</f>
        <v>0.35200000000000004</v>
      </c>
      <c r="L21" s="441">
        <f>L10+L11+L12+L13+L14+L15+L16+L17+L18+L19</f>
        <v>0.34700000000000003</v>
      </c>
      <c r="M21" s="441">
        <f>M10+M11+M12+M13+M14+M15+M16+M17+M18+M19</f>
        <v>0.35800000000000004</v>
      </c>
      <c r="N21" s="441">
        <f>N10+N11+N12+N13+N14+N15+N16+N17+N18+N19</f>
        <v>0.82600000000000007</v>
      </c>
      <c r="O21" s="421"/>
    </row>
    <row r="22" spans="1:15">
      <c r="A22" s="432"/>
      <c r="B22" s="439"/>
      <c r="C22" s="431"/>
      <c r="D22" s="431"/>
      <c r="E22" s="440"/>
      <c r="F22" s="440"/>
      <c r="G22" s="440"/>
      <c r="H22" s="440"/>
      <c r="I22" s="431"/>
      <c r="J22" s="431"/>
      <c r="K22" s="441"/>
      <c r="L22" s="441"/>
      <c r="M22" s="441"/>
      <c r="N22" s="441"/>
      <c r="O22" s="421"/>
    </row>
    <row r="23" spans="1:15">
      <c r="A23" s="432" t="s">
        <v>156</v>
      </c>
      <c r="B23" s="433" t="s">
        <v>126</v>
      </c>
      <c r="C23" s="431" t="s">
        <v>146</v>
      </c>
      <c r="D23" s="431" t="s">
        <v>146</v>
      </c>
      <c r="E23" s="434">
        <v>46.6</v>
      </c>
      <c r="F23" s="434">
        <v>0.3</v>
      </c>
      <c r="G23" s="434">
        <v>48.7</v>
      </c>
      <c r="H23" s="434">
        <v>65</v>
      </c>
      <c r="I23" s="431" t="s">
        <v>146</v>
      </c>
      <c r="J23" s="431" t="s">
        <v>146</v>
      </c>
      <c r="K23" s="435">
        <v>0.185</v>
      </c>
      <c r="L23" s="435">
        <v>0.183</v>
      </c>
      <c r="M23" s="435">
        <v>0.20399999999999999</v>
      </c>
      <c r="N23" s="435">
        <v>0.20399999999999999</v>
      </c>
      <c r="O23" s="421"/>
    </row>
    <row r="24" spans="1:15">
      <c r="A24" s="436" t="s">
        <v>157</v>
      </c>
      <c r="B24" s="433" t="s">
        <v>158</v>
      </c>
      <c r="C24" s="431" t="s">
        <v>146</v>
      </c>
      <c r="D24" s="431" t="s">
        <v>146</v>
      </c>
      <c r="E24" s="434">
        <v>46.6</v>
      </c>
      <c r="F24" s="434">
        <v>0.3</v>
      </c>
      <c r="G24" s="434">
        <v>48.7</v>
      </c>
      <c r="H24" s="434">
        <v>65</v>
      </c>
      <c r="I24" s="431" t="s">
        <v>146</v>
      </c>
      <c r="J24" s="431" t="s">
        <v>146</v>
      </c>
      <c r="K24" s="435">
        <v>0.32600000000000001</v>
      </c>
      <c r="L24" s="435">
        <v>0.32600000000000001</v>
      </c>
      <c r="M24" s="435">
        <v>0.32400000000000001</v>
      </c>
      <c r="N24" s="435">
        <v>0.35299999999999998</v>
      </c>
      <c r="O24" s="421"/>
    </row>
    <row r="25" spans="1:15">
      <c r="A25" s="436"/>
      <c r="B25" s="433" t="s">
        <v>159</v>
      </c>
      <c r="C25" s="431" t="s">
        <v>146</v>
      </c>
      <c r="D25" s="431" t="s">
        <v>146</v>
      </c>
      <c r="E25" s="434">
        <v>46.6</v>
      </c>
      <c r="F25" s="434">
        <v>0.3</v>
      </c>
      <c r="G25" s="434">
        <v>48.7</v>
      </c>
      <c r="H25" s="434">
        <v>65</v>
      </c>
      <c r="I25" s="431" t="s">
        <v>146</v>
      </c>
      <c r="J25" s="431" t="s">
        <v>146</v>
      </c>
      <c r="K25" s="435">
        <v>0.25600000000000001</v>
      </c>
      <c r="L25" s="435">
        <v>0.251</v>
      </c>
      <c r="M25" s="435">
        <v>0.23200000000000001</v>
      </c>
      <c r="N25" s="435">
        <v>0.17899999999999999</v>
      </c>
      <c r="O25" s="421"/>
    </row>
    <row r="26" spans="1:15">
      <c r="A26" s="436"/>
      <c r="B26" s="433" t="s">
        <v>130</v>
      </c>
      <c r="C26" s="431" t="s">
        <v>146</v>
      </c>
      <c r="D26" s="431" t="s">
        <v>146</v>
      </c>
      <c r="E26" s="434">
        <v>46.6</v>
      </c>
      <c r="F26" s="434">
        <v>0.3</v>
      </c>
      <c r="G26" s="434">
        <v>48.7</v>
      </c>
      <c r="H26" s="434">
        <v>65</v>
      </c>
      <c r="I26" s="431" t="s">
        <v>146</v>
      </c>
      <c r="J26" s="431" t="s">
        <v>146</v>
      </c>
      <c r="K26" s="435">
        <v>0.123</v>
      </c>
      <c r="L26" s="435">
        <v>0.124</v>
      </c>
      <c r="M26" s="435">
        <v>0.123</v>
      </c>
      <c r="N26" s="435">
        <v>0.123</v>
      </c>
      <c r="O26" s="421"/>
    </row>
    <row r="27" spans="1:15">
      <c r="A27" s="436"/>
      <c r="B27" s="433" t="s">
        <v>119</v>
      </c>
      <c r="C27" s="431" t="s">
        <v>146</v>
      </c>
      <c r="D27" s="431" t="s">
        <v>146</v>
      </c>
      <c r="E27" s="434">
        <v>46.6</v>
      </c>
      <c r="F27" s="434">
        <v>0.3</v>
      </c>
      <c r="G27" s="434">
        <v>48.7</v>
      </c>
      <c r="H27" s="434">
        <v>65</v>
      </c>
      <c r="I27" s="431" t="s">
        <v>146</v>
      </c>
      <c r="J27" s="431" t="s">
        <v>146</v>
      </c>
      <c r="K27" s="435">
        <v>1.2E-2</v>
      </c>
      <c r="L27" s="435">
        <v>1.2E-2</v>
      </c>
      <c r="M27" s="435">
        <v>1.2E-2</v>
      </c>
      <c r="N27" s="435">
        <v>1.2E-2</v>
      </c>
      <c r="O27" s="421"/>
    </row>
    <row r="28" spans="1:15">
      <c r="A28" s="436"/>
      <c r="B28" s="433" t="s">
        <v>127</v>
      </c>
      <c r="C28" s="431" t="s">
        <v>146</v>
      </c>
      <c r="D28" s="431" t="s">
        <v>146</v>
      </c>
      <c r="E28" s="434">
        <v>46.6</v>
      </c>
      <c r="F28" s="434">
        <v>0.3</v>
      </c>
      <c r="G28" s="434">
        <v>48.7</v>
      </c>
      <c r="H28" s="434">
        <v>65</v>
      </c>
      <c r="I28" s="431" t="s">
        <v>146</v>
      </c>
      <c r="J28" s="431" t="s">
        <v>146</v>
      </c>
      <c r="K28" s="435">
        <v>3.5000000000000003E-2</v>
      </c>
      <c r="L28" s="435">
        <v>3.5000000000000003E-2</v>
      </c>
      <c r="M28" s="435">
        <v>3.5000000000000003E-2</v>
      </c>
      <c r="N28" s="435">
        <v>3.5000000000000003E-2</v>
      </c>
      <c r="O28" s="421"/>
    </row>
    <row r="29" spans="1:15">
      <c r="A29" s="437"/>
      <c r="B29" s="438"/>
      <c r="C29" s="434"/>
      <c r="D29" s="434"/>
      <c r="E29" s="434"/>
      <c r="F29" s="434"/>
      <c r="G29" s="434"/>
      <c r="H29" s="434"/>
      <c r="I29" s="434"/>
      <c r="J29" s="434"/>
      <c r="K29" s="435"/>
      <c r="L29" s="435"/>
      <c r="M29" s="435"/>
      <c r="N29" s="435"/>
      <c r="O29" s="421"/>
    </row>
    <row r="30" spans="1:15">
      <c r="A30" s="437"/>
      <c r="B30" s="442" t="s">
        <v>29</v>
      </c>
      <c r="C30" s="440"/>
      <c r="D30" s="440"/>
      <c r="E30" s="440"/>
      <c r="F30" s="440"/>
      <c r="G30" s="440"/>
      <c r="H30" s="440"/>
      <c r="I30" s="440"/>
      <c r="J30" s="440"/>
      <c r="K30" s="441">
        <f>K23+K24+K25+K26+K27+K28</f>
        <v>0.93700000000000006</v>
      </c>
      <c r="L30" s="441">
        <f>L23+L24+L25+L26+L27+L28</f>
        <v>0.93100000000000005</v>
      </c>
      <c r="M30" s="441">
        <f>M23+M24+M25+M26+M27+M28</f>
        <v>0.93</v>
      </c>
      <c r="N30" s="441">
        <f>N23+N24+N25+N26+N27+N28</f>
        <v>0.90600000000000003</v>
      </c>
      <c r="O30" s="421"/>
    </row>
    <row r="31" spans="1:15">
      <c r="A31" s="426"/>
      <c r="B31" s="426"/>
      <c r="C31" s="426"/>
      <c r="D31" s="426"/>
      <c r="E31" s="426"/>
      <c r="F31" s="426"/>
      <c r="G31" s="426"/>
      <c r="H31" s="426"/>
      <c r="I31" s="426"/>
      <c r="J31" s="426"/>
      <c r="K31" s="443"/>
      <c r="L31" s="443"/>
      <c r="M31" s="443"/>
      <c r="N31" s="443"/>
      <c r="O31" s="421"/>
    </row>
    <row r="32" spans="1:15">
      <c r="A32" t="s">
        <v>68</v>
      </c>
      <c r="B32" s="426"/>
      <c r="C32" s="426"/>
      <c r="D32" s="426"/>
      <c r="E32" s="426"/>
      <c r="F32" t="s">
        <v>69</v>
      </c>
      <c r="G32" s="426"/>
      <c r="H32" s="426"/>
      <c r="I32" s="426"/>
      <c r="J32" s="426"/>
      <c r="K32" s="426"/>
      <c r="L32" s="426"/>
      <c r="M32" s="426"/>
      <c r="N32" s="426"/>
      <c r="O32" s="421"/>
    </row>
    <row r="33" spans="1:15">
      <c r="A33" s="426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1"/>
    </row>
    <row r="34" spans="1:15">
      <c r="A34" s="446"/>
      <c r="B34" s="447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1"/>
    </row>
    <row r="35" spans="1:15">
      <c r="A35" s="421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</row>
    <row r="36" spans="1:15">
      <c r="A36" s="421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</row>
    <row r="37" spans="1:15">
      <c r="A37" s="421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</row>
    <row r="38" spans="1:15">
      <c r="A38" s="421"/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selection activeCell="B15" sqref="B15"/>
    </sheetView>
  </sheetViews>
  <sheetFormatPr defaultRowHeight="12.75"/>
  <cols>
    <col min="1" max="1" width="13.5703125" customWidth="1"/>
    <col min="2" max="2" width="28.85546875" customWidth="1"/>
    <col min="3" max="14" width="7.7109375" customWidth="1"/>
  </cols>
  <sheetData>
    <row r="1" spans="1:17">
      <c r="A1" t="s">
        <v>133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1"/>
    </row>
    <row r="2" spans="1:17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1"/>
    </row>
    <row r="3" spans="1:17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1"/>
    </row>
    <row r="4" spans="1:17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1"/>
    </row>
    <row r="5" spans="1:17" s="425" customFormat="1" ht="15.75">
      <c r="A5" s="422" t="s">
        <v>134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4"/>
      <c r="P5" s="424"/>
      <c r="Q5" s="424"/>
    </row>
    <row r="6" spans="1:17" s="425" customFormat="1" ht="15.75">
      <c r="A6" s="422" t="s">
        <v>135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</row>
    <row r="7" spans="1:17" s="427" customFormat="1">
      <c r="A7" s="426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1"/>
    </row>
    <row r="8" spans="1:17" s="427" customFormat="1" ht="15.75" customHeight="1">
      <c r="A8" s="448" t="s">
        <v>136</v>
      </c>
      <c r="B8" s="448" t="s">
        <v>137</v>
      </c>
      <c r="C8" s="449" t="s">
        <v>138</v>
      </c>
      <c r="D8" s="450"/>
      <c r="E8" s="449" t="s">
        <v>139</v>
      </c>
      <c r="F8" s="450"/>
      <c r="G8" s="449" t="s">
        <v>140</v>
      </c>
      <c r="H8" s="450"/>
      <c r="I8" s="449" t="s">
        <v>141</v>
      </c>
      <c r="J8" s="450"/>
      <c r="K8" s="449" t="s">
        <v>142</v>
      </c>
      <c r="L8" s="451"/>
      <c r="M8" s="451"/>
      <c r="N8" s="450"/>
      <c r="O8" s="421"/>
    </row>
    <row r="9" spans="1:17" s="427" customFormat="1" ht="12.75" customHeight="1">
      <c r="A9" s="452"/>
      <c r="B9" s="452"/>
      <c r="C9" s="431" t="s">
        <v>143</v>
      </c>
      <c r="D9" s="431" t="s">
        <v>38</v>
      </c>
      <c r="E9" s="431" t="s">
        <v>143</v>
      </c>
      <c r="F9" s="431" t="s">
        <v>38</v>
      </c>
      <c r="G9" s="431" t="s">
        <v>143</v>
      </c>
      <c r="H9" s="431" t="s">
        <v>38</v>
      </c>
      <c r="I9" s="431" t="s">
        <v>143</v>
      </c>
      <c r="J9" s="431" t="s">
        <v>38</v>
      </c>
      <c r="K9" s="431" t="s">
        <v>164</v>
      </c>
      <c r="L9" s="431" t="s">
        <v>165</v>
      </c>
      <c r="M9" s="431" t="s">
        <v>166</v>
      </c>
      <c r="N9" s="431" t="s">
        <v>167</v>
      </c>
      <c r="O9" s="421"/>
    </row>
    <row r="10" spans="1:17">
      <c r="A10" s="432" t="s">
        <v>144</v>
      </c>
      <c r="B10" s="433" t="s">
        <v>145</v>
      </c>
      <c r="C10" s="431" t="s">
        <v>146</v>
      </c>
      <c r="D10" s="431" t="s">
        <v>146</v>
      </c>
      <c r="E10" s="431" t="s">
        <v>146</v>
      </c>
      <c r="F10" s="431" t="s">
        <v>146</v>
      </c>
      <c r="G10" s="434">
        <v>49.1</v>
      </c>
      <c r="H10" s="434">
        <v>15</v>
      </c>
      <c r="I10" s="431" t="s">
        <v>146</v>
      </c>
      <c r="J10" s="431" t="s">
        <v>146</v>
      </c>
      <c r="K10" s="435">
        <v>6.0999999999999999E-2</v>
      </c>
      <c r="L10" s="435">
        <v>6.4000000000000001E-2</v>
      </c>
      <c r="M10" s="435">
        <v>6.8000000000000005E-2</v>
      </c>
      <c r="N10" s="435">
        <v>6.6000000000000003E-2</v>
      </c>
      <c r="O10" s="421"/>
    </row>
    <row r="11" spans="1:17">
      <c r="A11" s="436" t="s">
        <v>147</v>
      </c>
      <c r="B11" s="433" t="s">
        <v>148</v>
      </c>
      <c r="C11" s="431" t="s">
        <v>146</v>
      </c>
      <c r="D11" s="431" t="s">
        <v>146</v>
      </c>
      <c r="E11" s="431" t="s">
        <v>146</v>
      </c>
      <c r="F11" s="431" t="s">
        <v>146</v>
      </c>
      <c r="G11" s="434">
        <v>49.1</v>
      </c>
      <c r="H11" s="434">
        <v>15</v>
      </c>
      <c r="I11" s="431" t="s">
        <v>146</v>
      </c>
      <c r="J11" s="431" t="s">
        <v>146</v>
      </c>
      <c r="K11" s="435">
        <v>8.8999999999999996E-2</v>
      </c>
      <c r="L11" s="435">
        <v>0.08</v>
      </c>
      <c r="M11" s="435">
        <v>8.1000000000000003E-2</v>
      </c>
      <c r="N11" s="435">
        <v>7.5999999999999998E-2</v>
      </c>
      <c r="O11" s="421"/>
    </row>
    <row r="12" spans="1:17">
      <c r="A12" s="436"/>
      <c r="B12" s="433" t="s">
        <v>149</v>
      </c>
      <c r="C12" s="431" t="s">
        <v>146</v>
      </c>
      <c r="D12" s="431" t="s">
        <v>146</v>
      </c>
      <c r="E12" s="431" t="s">
        <v>146</v>
      </c>
      <c r="F12" s="431" t="s">
        <v>146</v>
      </c>
      <c r="G12" s="434">
        <v>49.1</v>
      </c>
      <c r="H12" s="434">
        <v>15</v>
      </c>
      <c r="I12" s="431" t="s">
        <v>146</v>
      </c>
      <c r="J12" s="431" t="s">
        <v>146</v>
      </c>
      <c r="K12" s="435">
        <v>0</v>
      </c>
      <c r="L12" s="435">
        <v>0</v>
      </c>
      <c r="M12" s="435">
        <v>0</v>
      </c>
      <c r="N12" s="435">
        <v>0</v>
      </c>
      <c r="O12" s="421"/>
    </row>
    <row r="13" spans="1:17">
      <c r="A13" s="436"/>
      <c r="B13" s="433" t="s">
        <v>150</v>
      </c>
      <c r="C13" s="431" t="s">
        <v>146</v>
      </c>
      <c r="D13" s="431" t="s">
        <v>146</v>
      </c>
      <c r="E13" s="431" t="s">
        <v>146</v>
      </c>
      <c r="F13" s="431" t="s">
        <v>146</v>
      </c>
      <c r="G13" s="434">
        <v>49.1</v>
      </c>
      <c r="H13" s="434">
        <v>15</v>
      </c>
      <c r="I13" s="431" t="s">
        <v>146</v>
      </c>
      <c r="J13" s="431" t="s">
        <v>146</v>
      </c>
      <c r="K13" s="435">
        <v>2E-3</v>
      </c>
      <c r="L13" s="435">
        <v>0.06</v>
      </c>
      <c r="M13" s="435">
        <v>0.2</v>
      </c>
      <c r="N13" s="435">
        <v>0.16500000000000001</v>
      </c>
      <c r="O13" s="421"/>
    </row>
    <row r="14" spans="1:17">
      <c r="A14" s="436"/>
      <c r="B14" s="433" t="s">
        <v>95</v>
      </c>
      <c r="C14" s="431" t="s">
        <v>146</v>
      </c>
      <c r="D14" s="431" t="s">
        <v>146</v>
      </c>
      <c r="E14" s="431" t="s">
        <v>146</v>
      </c>
      <c r="F14" s="431" t="s">
        <v>146</v>
      </c>
      <c r="G14" s="434">
        <v>49.1</v>
      </c>
      <c r="H14" s="434">
        <v>15</v>
      </c>
      <c r="I14" s="431" t="s">
        <v>146</v>
      </c>
      <c r="J14" s="431" t="s">
        <v>146</v>
      </c>
      <c r="K14" s="435">
        <v>0.46100000000000002</v>
      </c>
      <c r="L14" s="435">
        <v>0.35899999999999999</v>
      </c>
      <c r="M14" s="435">
        <v>0.44400000000000001</v>
      </c>
      <c r="N14" s="435">
        <v>0.24</v>
      </c>
      <c r="O14" s="421"/>
    </row>
    <row r="15" spans="1:17">
      <c r="A15" s="436"/>
      <c r="B15" s="433" t="s">
        <v>151</v>
      </c>
      <c r="C15" s="431" t="s">
        <v>146</v>
      </c>
      <c r="D15" s="431" t="s">
        <v>146</v>
      </c>
      <c r="E15" s="431" t="s">
        <v>146</v>
      </c>
      <c r="F15" s="431" t="s">
        <v>146</v>
      </c>
      <c r="G15" s="434">
        <v>49.1</v>
      </c>
      <c r="H15" s="434">
        <v>15</v>
      </c>
      <c r="I15" s="431" t="s">
        <v>146</v>
      </c>
      <c r="J15" s="431" t="s">
        <v>146</v>
      </c>
      <c r="K15" s="435">
        <v>0.14000000000000001</v>
      </c>
      <c r="L15" s="435">
        <v>0.13700000000000001</v>
      </c>
      <c r="M15" s="435">
        <v>0.13300000000000001</v>
      </c>
      <c r="N15" s="435">
        <v>0.13900000000000001</v>
      </c>
      <c r="O15" s="421"/>
    </row>
    <row r="16" spans="1:17">
      <c r="A16" s="436"/>
      <c r="B16" s="433" t="s">
        <v>152</v>
      </c>
      <c r="C16" s="431" t="s">
        <v>146</v>
      </c>
      <c r="D16" s="431" t="s">
        <v>146</v>
      </c>
      <c r="E16" s="431" t="s">
        <v>146</v>
      </c>
      <c r="F16" s="431" t="s">
        <v>146</v>
      </c>
      <c r="G16" s="434">
        <v>49.1</v>
      </c>
      <c r="H16" s="434">
        <v>15</v>
      </c>
      <c r="I16" s="431" t="s">
        <v>146</v>
      </c>
      <c r="J16" s="431" t="s">
        <v>146</v>
      </c>
      <c r="K16" s="435">
        <v>0</v>
      </c>
      <c r="L16" s="435">
        <v>0</v>
      </c>
      <c r="M16" s="435">
        <v>0</v>
      </c>
      <c r="N16" s="435">
        <v>0</v>
      </c>
      <c r="O16" s="421"/>
    </row>
    <row r="17" spans="1:15">
      <c r="A17" s="436"/>
      <c r="B17" s="433" t="s">
        <v>153</v>
      </c>
      <c r="C17" s="431" t="s">
        <v>146</v>
      </c>
      <c r="D17" s="431" t="s">
        <v>146</v>
      </c>
      <c r="E17" s="431" t="s">
        <v>146</v>
      </c>
      <c r="F17" s="431" t="s">
        <v>146</v>
      </c>
      <c r="G17" s="434">
        <v>49.1</v>
      </c>
      <c r="H17" s="434">
        <v>15</v>
      </c>
      <c r="I17" s="431" t="s">
        <v>146</v>
      </c>
      <c r="J17" s="431" t="s">
        <v>146</v>
      </c>
      <c r="K17" s="435">
        <v>0.39400000000000002</v>
      </c>
      <c r="L17" s="435">
        <v>0.49399999999999999</v>
      </c>
      <c r="M17" s="435">
        <v>0.501</v>
      </c>
      <c r="N17" s="435">
        <v>0.53500000000000003</v>
      </c>
      <c r="O17" s="421"/>
    </row>
    <row r="18" spans="1:15">
      <c r="A18" s="436"/>
      <c r="B18" s="433" t="s">
        <v>154</v>
      </c>
      <c r="C18" s="431" t="s">
        <v>146</v>
      </c>
      <c r="D18" s="431" t="s">
        <v>146</v>
      </c>
      <c r="E18" s="431" t="s">
        <v>146</v>
      </c>
      <c r="F18" s="431" t="s">
        <v>146</v>
      </c>
      <c r="G18" s="434">
        <v>49.1</v>
      </c>
      <c r="H18" s="434">
        <v>15</v>
      </c>
      <c r="I18" s="431" t="s">
        <v>146</v>
      </c>
      <c r="J18" s="431" t="s">
        <v>146</v>
      </c>
      <c r="K18" s="435">
        <v>0</v>
      </c>
      <c r="L18" s="435">
        <v>0</v>
      </c>
      <c r="M18" s="435">
        <v>0</v>
      </c>
      <c r="N18" s="435">
        <v>0</v>
      </c>
      <c r="O18" s="421"/>
    </row>
    <row r="19" spans="1:15">
      <c r="A19" s="436"/>
      <c r="B19" s="433" t="s">
        <v>155</v>
      </c>
      <c r="C19" s="431" t="s">
        <v>146</v>
      </c>
      <c r="D19" s="431" t="s">
        <v>146</v>
      </c>
      <c r="E19" s="431" t="s">
        <v>146</v>
      </c>
      <c r="F19" s="431" t="s">
        <v>146</v>
      </c>
      <c r="G19" s="434">
        <v>49.1</v>
      </c>
      <c r="H19" s="434">
        <v>15</v>
      </c>
      <c r="I19" s="431" t="s">
        <v>146</v>
      </c>
      <c r="J19" s="431" t="s">
        <v>146</v>
      </c>
      <c r="K19" s="435">
        <v>1.6E-2</v>
      </c>
      <c r="L19" s="435">
        <v>1.6E-2</v>
      </c>
      <c r="M19" s="435">
        <v>1.6E-2</v>
      </c>
      <c r="N19" s="435">
        <v>1.7000000000000001E-2</v>
      </c>
      <c r="O19" s="421"/>
    </row>
    <row r="20" spans="1:15">
      <c r="A20" s="437"/>
      <c r="B20" s="438"/>
      <c r="C20" s="431"/>
      <c r="D20" s="431"/>
      <c r="E20" s="434"/>
      <c r="F20" s="434"/>
      <c r="G20" s="434"/>
      <c r="H20" s="434"/>
      <c r="I20" s="431"/>
      <c r="J20" s="431"/>
      <c r="K20" s="435"/>
      <c r="L20" s="435"/>
      <c r="M20" s="435"/>
      <c r="N20" s="435"/>
      <c r="O20" s="421"/>
    </row>
    <row r="21" spans="1:15">
      <c r="A21" s="434"/>
      <c r="B21" s="439" t="s">
        <v>29</v>
      </c>
      <c r="C21" s="431"/>
      <c r="D21" s="431"/>
      <c r="E21" s="440"/>
      <c r="F21" s="440"/>
      <c r="G21" s="440"/>
      <c r="H21" s="440"/>
      <c r="I21" s="431"/>
      <c r="J21" s="431"/>
      <c r="K21" s="441">
        <f>K10+K11+K12+K13+K14+K15+K16+K17+K18+K19</f>
        <v>1.163</v>
      </c>
      <c r="L21" s="441">
        <f>L10+L11+L12+L13+L14+L15+L16+L17+L18+L19</f>
        <v>1.21</v>
      </c>
      <c r="M21" s="441">
        <f>M10+M11+M12+M13+M14+M15+M16+M17+M18+M19</f>
        <v>1.4430000000000001</v>
      </c>
      <c r="N21" s="441">
        <f>N10+N11+N12+N13+N14+N15+N16+N17+N18+N19</f>
        <v>1.238</v>
      </c>
      <c r="O21" s="421"/>
    </row>
    <row r="22" spans="1:15">
      <c r="A22" s="432"/>
      <c r="B22" s="439"/>
      <c r="C22" s="431"/>
      <c r="D22" s="431"/>
      <c r="E22" s="440"/>
      <c r="F22" s="440"/>
      <c r="G22" s="440"/>
      <c r="H22" s="440"/>
      <c r="I22" s="431"/>
      <c r="J22" s="431"/>
      <c r="K22" s="441"/>
      <c r="L22" s="441"/>
      <c r="M22" s="441"/>
      <c r="N22" s="441"/>
      <c r="O22" s="421"/>
    </row>
    <row r="23" spans="1:15">
      <c r="A23" s="432" t="s">
        <v>156</v>
      </c>
      <c r="B23" s="433" t="s">
        <v>126</v>
      </c>
      <c r="C23" s="431" t="s">
        <v>146</v>
      </c>
      <c r="D23" s="431" t="s">
        <v>146</v>
      </c>
      <c r="E23" s="434">
        <v>46.6</v>
      </c>
      <c r="F23" s="434">
        <v>0.3</v>
      </c>
      <c r="G23" s="434">
        <v>48.7</v>
      </c>
      <c r="H23" s="434">
        <v>65</v>
      </c>
      <c r="I23" s="431" t="s">
        <v>146</v>
      </c>
      <c r="J23" s="431" t="s">
        <v>146</v>
      </c>
      <c r="K23" s="435">
        <v>0.192</v>
      </c>
      <c r="L23" s="435">
        <v>0.192</v>
      </c>
      <c r="M23" s="435">
        <v>0.186</v>
      </c>
      <c r="N23" s="435">
        <v>0.17399999999999999</v>
      </c>
      <c r="O23" s="421"/>
    </row>
    <row r="24" spans="1:15">
      <c r="A24" s="436" t="s">
        <v>157</v>
      </c>
      <c r="B24" s="433" t="s">
        <v>158</v>
      </c>
      <c r="C24" s="431" t="s">
        <v>146</v>
      </c>
      <c r="D24" s="431" t="s">
        <v>146</v>
      </c>
      <c r="E24" s="434">
        <v>46.6</v>
      </c>
      <c r="F24" s="434">
        <v>0.3</v>
      </c>
      <c r="G24" s="434">
        <v>48.7</v>
      </c>
      <c r="H24" s="434">
        <v>65</v>
      </c>
      <c r="I24" s="431" t="s">
        <v>146</v>
      </c>
      <c r="J24" s="431" t="s">
        <v>146</v>
      </c>
      <c r="K24" s="435">
        <v>0.4</v>
      </c>
      <c r="L24" s="435">
        <v>0.42299999999999999</v>
      </c>
      <c r="M24" s="435">
        <v>0.504</v>
      </c>
      <c r="N24" s="435">
        <v>0.52400000000000002</v>
      </c>
      <c r="O24" s="421"/>
    </row>
    <row r="25" spans="1:15">
      <c r="A25" s="436"/>
      <c r="B25" s="433" t="s">
        <v>159</v>
      </c>
      <c r="C25" s="431" t="s">
        <v>146</v>
      </c>
      <c r="D25" s="431" t="s">
        <v>146</v>
      </c>
      <c r="E25" s="434">
        <v>46.6</v>
      </c>
      <c r="F25" s="434">
        <v>0.3</v>
      </c>
      <c r="G25" s="434">
        <v>48.7</v>
      </c>
      <c r="H25" s="434">
        <v>65</v>
      </c>
      <c r="I25" s="431" t="s">
        <v>146</v>
      </c>
      <c r="J25" s="431" t="s">
        <v>146</v>
      </c>
      <c r="K25" s="435">
        <v>0.151</v>
      </c>
      <c r="L25" s="435">
        <v>0.24099999999999999</v>
      </c>
      <c r="M25" s="435">
        <v>0.23100000000000001</v>
      </c>
      <c r="N25" s="435">
        <v>0.26200000000000001</v>
      </c>
      <c r="O25" s="421"/>
    </row>
    <row r="26" spans="1:15">
      <c r="A26" s="436"/>
      <c r="B26" s="433" t="s">
        <v>130</v>
      </c>
      <c r="C26" s="431" t="s">
        <v>146</v>
      </c>
      <c r="D26" s="431" t="s">
        <v>146</v>
      </c>
      <c r="E26" s="434">
        <v>46.6</v>
      </c>
      <c r="F26" s="434">
        <v>0.3</v>
      </c>
      <c r="G26" s="434">
        <v>48.7</v>
      </c>
      <c r="H26" s="434">
        <v>65</v>
      </c>
      <c r="I26" s="431" t="s">
        <v>146</v>
      </c>
      <c r="J26" s="431" t="s">
        <v>146</v>
      </c>
      <c r="K26" s="435">
        <v>0.111</v>
      </c>
      <c r="L26" s="435">
        <v>0.14399999999999999</v>
      </c>
      <c r="M26" s="435">
        <v>0.14099999999999999</v>
      </c>
      <c r="N26" s="435">
        <v>0.11700000000000001</v>
      </c>
      <c r="O26" s="421"/>
    </row>
    <row r="27" spans="1:15">
      <c r="A27" s="436"/>
      <c r="B27" s="433" t="s">
        <v>119</v>
      </c>
      <c r="C27" s="431" t="s">
        <v>146</v>
      </c>
      <c r="D27" s="431" t="s">
        <v>146</v>
      </c>
      <c r="E27" s="434">
        <v>46.6</v>
      </c>
      <c r="F27" s="434">
        <v>0.3</v>
      </c>
      <c r="G27" s="434">
        <v>48.7</v>
      </c>
      <c r="H27" s="434">
        <v>65</v>
      </c>
      <c r="I27" s="431" t="s">
        <v>146</v>
      </c>
      <c r="J27" s="431" t="s">
        <v>146</v>
      </c>
      <c r="K27" s="435">
        <v>1.0999999999999999E-2</v>
      </c>
      <c r="L27" s="435">
        <v>1.0999999999999999E-2</v>
      </c>
      <c r="M27" s="435">
        <v>1.0999999999999999E-2</v>
      </c>
      <c r="N27" s="435">
        <v>1.0999999999999999E-2</v>
      </c>
      <c r="O27" s="421"/>
    </row>
    <row r="28" spans="1:15">
      <c r="A28" s="436"/>
      <c r="B28" s="433" t="s">
        <v>127</v>
      </c>
      <c r="C28" s="431" t="s">
        <v>146</v>
      </c>
      <c r="D28" s="431" t="s">
        <v>146</v>
      </c>
      <c r="E28" s="434">
        <v>46.6</v>
      </c>
      <c r="F28" s="434">
        <v>0.3</v>
      </c>
      <c r="G28" s="434">
        <v>48.7</v>
      </c>
      <c r="H28" s="434">
        <v>65</v>
      </c>
      <c r="I28" s="431" t="s">
        <v>146</v>
      </c>
      <c r="J28" s="431" t="s">
        <v>146</v>
      </c>
      <c r="K28" s="435">
        <v>3.5000000000000003E-2</v>
      </c>
      <c r="L28" s="435">
        <v>3.4000000000000002E-2</v>
      </c>
      <c r="M28" s="435">
        <v>3.4000000000000002E-2</v>
      </c>
      <c r="N28" s="435">
        <v>3.3000000000000002E-2</v>
      </c>
      <c r="O28" s="421"/>
    </row>
    <row r="29" spans="1:15">
      <c r="A29" s="437"/>
      <c r="B29" s="438"/>
      <c r="C29" s="434"/>
      <c r="D29" s="434"/>
      <c r="E29" s="434"/>
      <c r="F29" s="434"/>
      <c r="G29" s="434"/>
      <c r="H29" s="434"/>
      <c r="I29" s="434"/>
      <c r="J29" s="434"/>
      <c r="K29" s="435"/>
      <c r="L29" s="435"/>
      <c r="M29" s="435"/>
      <c r="N29" s="435"/>
      <c r="O29" s="421"/>
    </row>
    <row r="30" spans="1:15">
      <c r="A30" s="437"/>
      <c r="B30" s="442" t="s">
        <v>29</v>
      </c>
      <c r="C30" s="440"/>
      <c r="D30" s="440"/>
      <c r="E30" s="440"/>
      <c r="F30" s="440"/>
      <c r="G30" s="440"/>
      <c r="H30" s="440"/>
      <c r="I30" s="440"/>
      <c r="J30" s="440"/>
      <c r="K30" s="441">
        <f>K23+K24+K25+K26+K27+K28</f>
        <v>0.90000000000000013</v>
      </c>
      <c r="L30" s="441">
        <f>L23+L24+L25+L26+L27+L28</f>
        <v>1.0449999999999999</v>
      </c>
      <c r="M30" s="441">
        <f>M23+M24+M25+M26+M27+M28</f>
        <v>1.1069999999999998</v>
      </c>
      <c r="N30" s="441">
        <f>N23+N24+N25+N26+N27+N28</f>
        <v>1.1209999999999998</v>
      </c>
      <c r="O30" s="421"/>
    </row>
    <row r="31" spans="1:15">
      <c r="A31" s="426"/>
      <c r="B31" s="426"/>
      <c r="C31" s="426"/>
      <c r="D31" s="426"/>
      <c r="E31" s="426"/>
      <c r="F31" s="426"/>
      <c r="G31" s="426"/>
      <c r="H31" s="426"/>
      <c r="I31" s="426"/>
      <c r="J31" s="426"/>
      <c r="K31" s="443"/>
      <c r="L31" s="443"/>
      <c r="M31" s="443"/>
      <c r="N31" s="443"/>
      <c r="O31" s="421"/>
    </row>
    <row r="32" spans="1:15">
      <c r="A32" t="s">
        <v>68</v>
      </c>
      <c r="B32" s="426"/>
      <c r="C32" s="426"/>
      <c r="D32" s="426"/>
      <c r="E32" s="426"/>
      <c r="F32" t="s">
        <v>69</v>
      </c>
      <c r="G32" s="426"/>
      <c r="H32" s="426"/>
      <c r="I32" s="426"/>
      <c r="J32" s="426"/>
      <c r="K32" s="426"/>
      <c r="L32" s="426"/>
      <c r="M32" s="426"/>
      <c r="N32" s="426"/>
      <c r="O32" s="421"/>
    </row>
    <row r="33" spans="1:15">
      <c r="A33" s="426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1"/>
    </row>
    <row r="34" spans="1:15">
      <c r="A34" s="446"/>
      <c r="B34" s="447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1"/>
    </row>
    <row r="35" spans="1:15">
      <c r="A35" s="421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</row>
    <row r="36" spans="1:15">
      <c r="A36" s="421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</row>
    <row r="37" spans="1:15">
      <c r="A37" s="421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</row>
    <row r="38" spans="1:15">
      <c r="A38" s="421"/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G20" sqref="G20"/>
    </sheetView>
  </sheetViews>
  <sheetFormatPr defaultRowHeight="12.75"/>
  <cols>
    <col min="1" max="1" width="13.5703125" customWidth="1"/>
    <col min="2" max="2" width="29.5703125" customWidth="1"/>
    <col min="3" max="14" width="7.7109375" customWidth="1"/>
  </cols>
  <sheetData>
    <row r="1" spans="1:17">
      <c r="A1" t="s">
        <v>133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1"/>
    </row>
    <row r="2" spans="1:17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1"/>
    </row>
    <row r="3" spans="1:17" s="425" customFormat="1" ht="15.75">
      <c r="A3" s="422" t="s">
        <v>134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4"/>
      <c r="P3" s="424"/>
      <c r="Q3" s="424"/>
    </row>
    <row r="4" spans="1:17" s="425" customFormat="1" ht="15.75">
      <c r="A4" s="422" t="s">
        <v>135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17" s="427" customFormat="1">
      <c r="A5" s="426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1"/>
    </row>
    <row r="6" spans="1:17" s="427" customFormat="1" ht="15.75" customHeight="1">
      <c r="A6" s="428" t="s">
        <v>136</v>
      </c>
      <c r="B6" s="428" t="s">
        <v>137</v>
      </c>
      <c r="C6" s="429" t="s">
        <v>138</v>
      </c>
      <c r="D6" s="429"/>
      <c r="E6" s="429" t="s">
        <v>139</v>
      </c>
      <c r="F6" s="429"/>
      <c r="G6" s="429" t="s">
        <v>140</v>
      </c>
      <c r="H6" s="429"/>
      <c r="I6" s="429" t="s">
        <v>141</v>
      </c>
      <c r="J6" s="429"/>
      <c r="K6" s="429" t="s">
        <v>142</v>
      </c>
      <c r="L6" s="429"/>
      <c r="M6" s="429"/>
      <c r="N6" s="429"/>
      <c r="O6" s="421"/>
    </row>
    <row r="7" spans="1:17" s="427" customFormat="1" ht="12.75" customHeight="1">
      <c r="A7" s="430"/>
      <c r="B7" s="430"/>
      <c r="C7" s="431" t="s">
        <v>143</v>
      </c>
      <c r="D7" s="431" t="s">
        <v>38</v>
      </c>
      <c r="E7" s="431" t="s">
        <v>143</v>
      </c>
      <c r="F7" s="431" t="s">
        <v>38</v>
      </c>
      <c r="G7" s="431" t="s">
        <v>143</v>
      </c>
      <c r="H7" s="431" t="s">
        <v>38</v>
      </c>
      <c r="I7" s="431" t="s">
        <v>143</v>
      </c>
      <c r="J7" s="431" t="s">
        <v>38</v>
      </c>
      <c r="K7" s="431" t="s">
        <v>168</v>
      </c>
      <c r="L7" s="431" t="s">
        <v>169</v>
      </c>
      <c r="M7" s="431" t="s">
        <v>170</v>
      </c>
      <c r="N7" s="431" t="s">
        <v>171</v>
      </c>
      <c r="O7" s="421"/>
    </row>
    <row r="8" spans="1:17">
      <c r="A8" s="432" t="s">
        <v>144</v>
      </c>
      <c r="B8" s="433" t="s">
        <v>145</v>
      </c>
      <c r="C8" s="431" t="s">
        <v>146</v>
      </c>
      <c r="D8" s="431" t="s">
        <v>146</v>
      </c>
      <c r="E8" s="431" t="s">
        <v>146</v>
      </c>
      <c r="F8" s="431" t="s">
        <v>146</v>
      </c>
      <c r="G8" s="434">
        <v>49.1</v>
      </c>
      <c r="H8" s="434">
        <v>15</v>
      </c>
      <c r="I8" s="431" t="s">
        <v>146</v>
      </c>
      <c r="J8" s="431" t="s">
        <v>146</v>
      </c>
      <c r="K8" s="435">
        <v>6.5000000000000002E-2</v>
      </c>
      <c r="L8" s="435">
        <v>6.6000000000000003E-2</v>
      </c>
      <c r="M8" s="435">
        <v>6.2E-2</v>
      </c>
      <c r="N8" s="435">
        <v>3.9E-2</v>
      </c>
      <c r="O8" s="421"/>
    </row>
    <row r="9" spans="1:17">
      <c r="A9" s="436" t="s">
        <v>147</v>
      </c>
      <c r="B9" s="433" t="s">
        <v>148</v>
      </c>
      <c r="C9" s="431" t="s">
        <v>146</v>
      </c>
      <c r="D9" s="431" t="s">
        <v>146</v>
      </c>
      <c r="E9" s="431" t="s">
        <v>146</v>
      </c>
      <c r="F9" s="431" t="s">
        <v>146</v>
      </c>
      <c r="G9" s="434">
        <v>49.1</v>
      </c>
      <c r="H9" s="434">
        <v>15</v>
      </c>
      <c r="I9" s="431" t="s">
        <v>146</v>
      </c>
      <c r="J9" s="431" t="s">
        <v>146</v>
      </c>
      <c r="K9" s="435">
        <v>7.5999999999999998E-2</v>
      </c>
      <c r="L9" s="435">
        <v>8.5999999999999993E-2</v>
      </c>
      <c r="M9" s="435">
        <v>7.4999999999999997E-2</v>
      </c>
      <c r="N9" s="435">
        <v>4.4999999999999998E-2</v>
      </c>
      <c r="O9" s="421"/>
    </row>
    <row r="10" spans="1:17">
      <c r="A10" s="436"/>
      <c r="B10" s="433" t="s">
        <v>172</v>
      </c>
      <c r="C10" s="431" t="s">
        <v>146</v>
      </c>
      <c r="D10" s="431" t="s">
        <v>146</v>
      </c>
      <c r="E10" s="431" t="s">
        <v>146</v>
      </c>
      <c r="F10" s="431" t="s">
        <v>146</v>
      </c>
      <c r="G10" s="434">
        <v>49.1</v>
      </c>
      <c r="H10" s="434">
        <v>15</v>
      </c>
      <c r="I10" s="431" t="s">
        <v>146</v>
      </c>
      <c r="J10" s="431" t="s">
        <v>146</v>
      </c>
      <c r="K10" s="435">
        <v>0</v>
      </c>
      <c r="L10" s="435">
        <v>0</v>
      </c>
      <c r="M10" s="435">
        <v>0</v>
      </c>
      <c r="N10" s="435">
        <v>0</v>
      </c>
      <c r="O10" s="421"/>
    </row>
    <row r="11" spans="1:17">
      <c r="A11" s="436"/>
      <c r="B11" s="433" t="s">
        <v>150</v>
      </c>
      <c r="C11" s="431" t="s">
        <v>146</v>
      </c>
      <c r="D11" s="431" t="s">
        <v>146</v>
      </c>
      <c r="E11" s="431" t="s">
        <v>146</v>
      </c>
      <c r="F11" s="431" t="s">
        <v>146</v>
      </c>
      <c r="G11" s="434">
        <v>49.1</v>
      </c>
      <c r="H11" s="434">
        <v>15</v>
      </c>
      <c r="I11" s="431" t="s">
        <v>146</v>
      </c>
      <c r="J11" s="431" t="s">
        <v>146</v>
      </c>
      <c r="K11" s="435">
        <v>0.126</v>
      </c>
      <c r="L11" s="435">
        <v>0.14399999999999999</v>
      </c>
      <c r="M11" s="435">
        <v>0.108</v>
      </c>
      <c r="N11" s="435">
        <v>0</v>
      </c>
      <c r="O11" s="421"/>
    </row>
    <row r="12" spans="1:17">
      <c r="A12" s="436"/>
      <c r="B12" s="433" t="s">
        <v>95</v>
      </c>
      <c r="C12" s="431" t="s">
        <v>146</v>
      </c>
      <c r="D12" s="431" t="s">
        <v>146</v>
      </c>
      <c r="E12" s="431" t="s">
        <v>146</v>
      </c>
      <c r="F12" s="431" t="s">
        <v>146</v>
      </c>
      <c r="G12" s="434">
        <v>49.1</v>
      </c>
      <c r="H12" s="434">
        <v>15</v>
      </c>
      <c r="I12" s="431" t="s">
        <v>146</v>
      </c>
      <c r="J12" s="431" t="s">
        <v>146</v>
      </c>
      <c r="K12" s="435">
        <v>0.45</v>
      </c>
      <c r="L12" s="435">
        <v>0.38300000000000001</v>
      </c>
      <c r="M12" s="435">
        <v>0.44</v>
      </c>
      <c r="N12" s="435">
        <v>0.28000000000000003</v>
      </c>
      <c r="O12" s="421"/>
    </row>
    <row r="13" spans="1:17">
      <c r="A13" s="436"/>
      <c r="B13" s="433" t="s">
        <v>151</v>
      </c>
      <c r="C13" s="431" t="s">
        <v>146</v>
      </c>
      <c r="D13" s="431" t="s">
        <v>146</v>
      </c>
      <c r="E13" s="431" t="s">
        <v>146</v>
      </c>
      <c r="F13" s="431" t="s">
        <v>146</v>
      </c>
      <c r="G13" s="434">
        <v>49.1</v>
      </c>
      <c r="H13" s="434">
        <v>15</v>
      </c>
      <c r="I13" s="431" t="s">
        <v>146</v>
      </c>
      <c r="J13" s="431" t="s">
        <v>146</v>
      </c>
      <c r="K13" s="435">
        <v>0.13400000000000001</v>
      </c>
      <c r="L13" s="435">
        <v>0.125</v>
      </c>
      <c r="M13" s="435">
        <v>0.11700000000000001</v>
      </c>
      <c r="N13" s="435">
        <v>0.13</v>
      </c>
      <c r="O13" s="421"/>
    </row>
    <row r="14" spans="1:17">
      <c r="A14" s="436"/>
      <c r="B14" s="433" t="s">
        <v>173</v>
      </c>
      <c r="C14" s="431" t="s">
        <v>146</v>
      </c>
      <c r="D14" s="431" t="s">
        <v>146</v>
      </c>
      <c r="E14" s="431" t="s">
        <v>146</v>
      </c>
      <c r="F14" s="431" t="s">
        <v>146</v>
      </c>
      <c r="G14" s="434">
        <v>49.1</v>
      </c>
      <c r="H14" s="434">
        <v>15</v>
      </c>
      <c r="I14" s="431" t="s">
        <v>146</v>
      </c>
      <c r="J14" s="431" t="s">
        <v>146</v>
      </c>
      <c r="K14" s="435">
        <v>0</v>
      </c>
      <c r="L14" s="435">
        <v>0</v>
      </c>
      <c r="M14" s="435">
        <v>0</v>
      </c>
      <c r="N14" s="435">
        <v>0</v>
      </c>
      <c r="O14" s="421"/>
    </row>
    <row r="15" spans="1:17">
      <c r="A15" s="436"/>
      <c r="B15" s="433" t="s">
        <v>153</v>
      </c>
      <c r="C15" s="431" t="s">
        <v>146</v>
      </c>
      <c r="D15" s="431" t="s">
        <v>146</v>
      </c>
      <c r="E15" s="431" t="s">
        <v>146</v>
      </c>
      <c r="F15" s="431" t="s">
        <v>146</v>
      </c>
      <c r="G15" s="434">
        <v>49.1</v>
      </c>
      <c r="H15" s="434">
        <v>15</v>
      </c>
      <c r="I15" s="431" t="s">
        <v>146</v>
      </c>
      <c r="J15" s="431" t="s">
        <v>146</v>
      </c>
      <c r="K15" s="435">
        <v>0.54200000000000004</v>
      </c>
      <c r="L15" s="435">
        <v>0.52500000000000002</v>
      </c>
      <c r="M15" s="435">
        <v>0.375</v>
      </c>
      <c r="N15" s="435">
        <v>0.13200000000000001</v>
      </c>
      <c r="O15" s="421"/>
    </row>
    <row r="16" spans="1:17">
      <c r="A16" s="436"/>
      <c r="B16" s="433" t="s">
        <v>154</v>
      </c>
      <c r="C16" s="431" t="s">
        <v>146</v>
      </c>
      <c r="D16" s="431" t="s">
        <v>146</v>
      </c>
      <c r="E16" s="431" t="s">
        <v>146</v>
      </c>
      <c r="F16" s="431" t="s">
        <v>146</v>
      </c>
      <c r="G16" s="434">
        <v>49.1</v>
      </c>
      <c r="H16" s="434">
        <v>15</v>
      </c>
      <c r="I16" s="431" t="s">
        <v>146</v>
      </c>
      <c r="J16" s="431" t="s">
        <v>146</v>
      </c>
      <c r="K16" s="435">
        <v>0</v>
      </c>
      <c r="L16" s="435">
        <v>0</v>
      </c>
      <c r="M16" s="435">
        <v>0</v>
      </c>
      <c r="N16" s="435">
        <v>0</v>
      </c>
      <c r="O16" s="421"/>
    </row>
    <row r="17" spans="1:15">
      <c r="A17" s="436"/>
      <c r="B17" s="433" t="s">
        <v>155</v>
      </c>
      <c r="C17" s="431" t="s">
        <v>146</v>
      </c>
      <c r="D17" s="431" t="s">
        <v>146</v>
      </c>
      <c r="E17" s="431" t="s">
        <v>146</v>
      </c>
      <c r="F17" s="431" t="s">
        <v>146</v>
      </c>
      <c r="G17" s="434">
        <v>49.1</v>
      </c>
      <c r="H17" s="434">
        <v>15</v>
      </c>
      <c r="I17" s="431" t="s">
        <v>146</v>
      </c>
      <c r="J17" s="431" t="s">
        <v>146</v>
      </c>
      <c r="K17" s="435">
        <v>1.7000000000000001E-2</v>
      </c>
      <c r="L17" s="435">
        <v>1.7000000000000001E-2</v>
      </c>
      <c r="M17" s="435">
        <v>1.7000000000000001E-2</v>
      </c>
      <c r="N17" s="435">
        <v>1.7000000000000001E-2</v>
      </c>
      <c r="O17" s="421"/>
    </row>
    <row r="18" spans="1:15">
      <c r="A18" s="437"/>
      <c r="B18" s="438"/>
      <c r="C18" s="431"/>
      <c r="D18" s="431"/>
      <c r="E18" s="434"/>
      <c r="F18" s="434"/>
      <c r="G18" s="434"/>
      <c r="H18" s="434"/>
      <c r="I18" s="431"/>
      <c r="J18" s="431"/>
      <c r="K18" s="435"/>
      <c r="L18" s="435"/>
      <c r="M18" s="435"/>
      <c r="N18" s="435"/>
      <c r="O18" s="421"/>
    </row>
    <row r="19" spans="1:15">
      <c r="A19" s="434"/>
      <c r="B19" s="439" t="s">
        <v>29</v>
      </c>
      <c r="C19" s="431"/>
      <c r="D19" s="431"/>
      <c r="E19" s="440"/>
      <c r="F19" s="440"/>
      <c r="G19" s="440"/>
      <c r="H19" s="440"/>
      <c r="I19" s="431"/>
      <c r="J19" s="431"/>
      <c r="K19" s="441">
        <f>K8+K9+K10+K11+K12+K13+K14+K15+K16+K17</f>
        <v>1.4100000000000001</v>
      </c>
      <c r="L19" s="441">
        <f>L8+L9+L10+L11+L12+L13+L14+L15+L16+L17</f>
        <v>1.3460000000000001</v>
      </c>
      <c r="M19" s="441">
        <f>M8+M9+M10+M11+M12+M13+M14+M15+M16+M17</f>
        <v>1.194</v>
      </c>
      <c r="N19" s="441">
        <f>N8+N9+N10+N11+N12+N13+N14+N15+N16+N17</f>
        <v>0.64300000000000002</v>
      </c>
      <c r="O19" s="421"/>
    </row>
    <row r="20" spans="1:15">
      <c r="A20" s="432"/>
      <c r="B20" s="439"/>
      <c r="C20" s="431"/>
      <c r="D20" s="431"/>
      <c r="E20" s="440"/>
      <c r="F20" s="440"/>
      <c r="G20" s="440"/>
      <c r="H20" s="440"/>
      <c r="I20" s="431"/>
      <c r="J20" s="431"/>
      <c r="K20" s="441"/>
      <c r="L20" s="441"/>
      <c r="M20" s="441"/>
      <c r="N20" s="441"/>
      <c r="O20" s="421"/>
    </row>
    <row r="21" spans="1:15">
      <c r="A21" s="432" t="s">
        <v>156</v>
      </c>
      <c r="B21" s="433" t="s">
        <v>126</v>
      </c>
      <c r="C21" s="431" t="s">
        <v>146</v>
      </c>
      <c r="D21" s="431" t="s">
        <v>146</v>
      </c>
      <c r="E21" s="434">
        <v>46.6</v>
      </c>
      <c r="F21" s="434">
        <v>0.3</v>
      </c>
      <c r="G21" s="434">
        <v>48.7</v>
      </c>
      <c r="H21" s="434">
        <v>65</v>
      </c>
      <c r="I21" s="431" t="s">
        <v>146</v>
      </c>
      <c r="J21" s="431" t="s">
        <v>146</v>
      </c>
      <c r="K21" s="435">
        <v>0.17199999999999999</v>
      </c>
      <c r="L21" s="435">
        <v>0.17100000000000001</v>
      </c>
      <c r="M21" s="435">
        <v>0.18</v>
      </c>
      <c r="N21" s="435">
        <v>0.191</v>
      </c>
      <c r="O21" s="421"/>
    </row>
    <row r="22" spans="1:15">
      <c r="A22" s="436" t="s">
        <v>157</v>
      </c>
      <c r="B22" s="433" t="s">
        <v>158</v>
      </c>
      <c r="C22" s="431" t="s">
        <v>146</v>
      </c>
      <c r="D22" s="431" t="s">
        <v>146</v>
      </c>
      <c r="E22" s="434">
        <v>46.6</v>
      </c>
      <c r="F22" s="434">
        <v>0.3</v>
      </c>
      <c r="G22" s="434">
        <v>48.7</v>
      </c>
      <c r="H22" s="434">
        <v>65</v>
      </c>
      <c r="I22" s="431" t="s">
        <v>146</v>
      </c>
      <c r="J22" s="431" t="s">
        <v>146</v>
      </c>
      <c r="K22" s="435">
        <v>0.54100000000000004</v>
      </c>
      <c r="L22" s="435">
        <v>0.42599999999999999</v>
      </c>
      <c r="M22" s="435">
        <v>0.39500000000000002</v>
      </c>
      <c r="N22" s="435">
        <v>0.52500000000000002</v>
      </c>
      <c r="O22" s="421"/>
    </row>
    <row r="23" spans="1:15">
      <c r="A23" s="436"/>
      <c r="B23" s="433" t="s">
        <v>159</v>
      </c>
      <c r="C23" s="431" t="s">
        <v>146</v>
      </c>
      <c r="D23" s="431" t="s">
        <v>146</v>
      </c>
      <c r="E23" s="434">
        <v>46.6</v>
      </c>
      <c r="F23" s="434">
        <v>0.3</v>
      </c>
      <c r="G23" s="434">
        <v>48.7</v>
      </c>
      <c r="H23" s="434">
        <v>65</v>
      </c>
      <c r="I23" s="431" t="s">
        <v>146</v>
      </c>
      <c r="J23" s="431" t="s">
        <v>146</v>
      </c>
      <c r="K23" s="435">
        <v>0.20100000000000001</v>
      </c>
      <c r="L23" s="435">
        <v>0.254</v>
      </c>
      <c r="M23" s="435">
        <v>0.253</v>
      </c>
      <c r="N23" s="435">
        <v>0.183</v>
      </c>
      <c r="O23" s="421"/>
    </row>
    <row r="24" spans="1:15">
      <c r="A24" s="436"/>
      <c r="B24" s="433" t="s">
        <v>130</v>
      </c>
      <c r="C24" s="431" t="s">
        <v>146</v>
      </c>
      <c r="D24" s="431" t="s">
        <v>146</v>
      </c>
      <c r="E24" s="434">
        <v>46.6</v>
      </c>
      <c r="F24" s="434">
        <v>0.3</v>
      </c>
      <c r="G24" s="434">
        <v>48.7</v>
      </c>
      <c r="H24" s="434">
        <v>65</v>
      </c>
      <c r="I24" s="431" t="s">
        <v>146</v>
      </c>
      <c r="J24" s="431" t="s">
        <v>146</v>
      </c>
      <c r="K24" s="435">
        <v>0.13500000000000001</v>
      </c>
      <c r="L24" s="435">
        <v>0.126</v>
      </c>
      <c r="M24" s="435">
        <v>0.13900000000000001</v>
      </c>
      <c r="N24" s="435">
        <v>0.128</v>
      </c>
      <c r="O24" s="421"/>
    </row>
    <row r="25" spans="1:15">
      <c r="A25" s="436"/>
      <c r="B25" s="433" t="s">
        <v>119</v>
      </c>
      <c r="C25" s="431" t="s">
        <v>146</v>
      </c>
      <c r="D25" s="431" t="s">
        <v>146</v>
      </c>
      <c r="E25" s="434">
        <v>46.6</v>
      </c>
      <c r="F25" s="434">
        <v>0.3</v>
      </c>
      <c r="G25" s="434">
        <v>48.7</v>
      </c>
      <c r="H25" s="434">
        <v>65</v>
      </c>
      <c r="I25" s="431" t="s">
        <v>146</v>
      </c>
      <c r="J25" s="431" t="s">
        <v>146</v>
      </c>
      <c r="K25" s="435">
        <v>1.0999999999999999E-2</v>
      </c>
      <c r="L25" s="435">
        <v>1.0999999999999999E-2</v>
      </c>
      <c r="M25" s="435">
        <v>1.0999999999999999E-2</v>
      </c>
      <c r="N25" s="435">
        <v>8.3000000000000004E-2</v>
      </c>
      <c r="O25" s="421"/>
    </row>
    <row r="26" spans="1:15">
      <c r="A26" s="436"/>
      <c r="B26" s="433" t="s">
        <v>127</v>
      </c>
      <c r="C26" s="431" t="s">
        <v>146</v>
      </c>
      <c r="D26" s="431" t="s">
        <v>146</v>
      </c>
      <c r="E26" s="434">
        <v>46.6</v>
      </c>
      <c r="F26" s="434">
        <v>0.3</v>
      </c>
      <c r="G26" s="434">
        <v>48.7</v>
      </c>
      <c r="H26" s="434">
        <v>65</v>
      </c>
      <c r="I26" s="431" t="s">
        <v>146</v>
      </c>
      <c r="J26" s="431" t="s">
        <v>146</v>
      </c>
      <c r="K26" s="435">
        <v>3.4000000000000002E-2</v>
      </c>
      <c r="L26" s="435">
        <v>3.3000000000000002E-2</v>
      </c>
      <c r="M26" s="435">
        <v>3.2000000000000001E-2</v>
      </c>
      <c r="N26" s="435">
        <v>3.4000000000000002E-2</v>
      </c>
      <c r="O26" s="421"/>
    </row>
    <row r="27" spans="1:15">
      <c r="A27" s="437"/>
      <c r="B27" s="438"/>
      <c r="C27" s="434"/>
      <c r="D27" s="434"/>
      <c r="E27" s="434"/>
      <c r="F27" s="434"/>
      <c r="G27" s="434"/>
      <c r="H27" s="434"/>
      <c r="I27" s="434"/>
      <c r="J27" s="434"/>
      <c r="K27" s="435"/>
      <c r="L27" s="435"/>
      <c r="M27" s="435"/>
      <c r="N27" s="435"/>
      <c r="O27" s="421"/>
    </row>
    <row r="28" spans="1:15">
      <c r="A28" s="437"/>
      <c r="B28" s="442" t="s">
        <v>29</v>
      </c>
      <c r="C28" s="440"/>
      <c r="D28" s="440"/>
      <c r="E28" s="440"/>
      <c r="F28" s="440"/>
      <c r="G28" s="440"/>
      <c r="H28" s="440"/>
      <c r="I28" s="440"/>
      <c r="J28" s="440"/>
      <c r="K28" s="441">
        <f>K21+K22+K23+K24+K25+K26</f>
        <v>1.0940000000000001</v>
      </c>
      <c r="L28" s="441">
        <f>L21+L22+L23+L24+L25+L26</f>
        <v>1.0209999999999999</v>
      </c>
      <c r="M28" s="441">
        <f>M21+M22+M23+M24+M25+M26</f>
        <v>1.01</v>
      </c>
      <c r="N28" s="441">
        <f>N21+N22+N23+N24+N25+N26</f>
        <v>1.1440000000000001</v>
      </c>
      <c r="O28" s="421"/>
    </row>
    <row r="29" spans="1:15">
      <c r="A29" s="426"/>
      <c r="B29" s="426"/>
      <c r="C29" s="426"/>
      <c r="D29" s="426"/>
      <c r="E29" s="426"/>
      <c r="F29" s="426"/>
      <c r="G29" s="426"/>
      <c r="H29" s="426"/>
      <c r="I29" s="426"/>
      <c r="J29" s="426"/>
      <c r="K29" s="443"/>
      <c r="L29" s="443"/>
      <c r="M29" s="443"/>
      <c r="N29" s="443"/>
      <c r="O29" s="421"/>
    </row>
    <row r="30" spans="1:15">
      <c r="A30" t="s">
        <v>68</v>
      </c>
      <c r="B30" s="426"/>
      <c r="C30" s="426"/>
      <c r="D30" s="426"/>
      <c r="E30" s="426"/>
      <c r="F30" t="s">
        <v>69</v>
      </c>
      <c r="G30" s="426"/>
      <c r="H30" s="426"/>
      <c r="I30" s="426"/>
      <c r="J30" s="426"/>
      <c r="K30" s="426"/>
      <c r="L30" s="426"/>
      <c r="M30" s="426"/>
      <c r="N30" s="426"/>
      <c r="O30" s="421"/>
    </row>
    <row r="31" spans="1:15">
      <c r="A31" s="426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1"/>
    </row>
    <row r="32" spans="1:15">
      <c r="A32" s="446"/>
      <c r="B32" s="447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1"/>
    </row>
    <row r="33" spans="1:15">
      <c r="A33" s="421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</row>
    <row r="34" spans="1:15">
      <c r="A34" s="421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</row>
    <row r="35" spans="1:15">
      <c r="A35" s="421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</row>
    <row r="36" spans="1:15">
      <c r="A36" s="421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E12" sqref="E12"/>
    </sheetView>
  </sheetViews>
  <sheetFormatPr defaultRowHeight="12.75"/>
  <cols>
    <col min="1" max="1" width="13.5703125" customWidth="1"/>
    <col min="2" max="2" width="28.7109375" customWidth="1"/>
    <col min="3" max="14" width="7.7109375" customWidth="1"/>
  </cols>
  <sheetData>
    <row r="1" spans="1:17">
      <c r="A1" t="s">
        <v>133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1"/>
    </row>
    <row r="2" spans="1:17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1"/>
    </row>
    <row r="3" spans="1:17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1"/>
    </row>
    <row r="4" spans="1:17" s="425" customFormat="1" ht="15.75">
      <c r="A4" s="422" t="s">
        <v>134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4"/>
      <c r="P4" s="424"/>
      <c r="Q4" s="424"/>
    </row>
    <row r="5" spans="1:17" s="425" customFormat="1" ht="15.75">
      <c r="A5" s="422" t="s">
        <v>135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</row>
    <row r="6" spans="1:17" s="427" customFormat="1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1"/>
    </row>
    <row r="7" spans="1:17" s="427" customFormat="1" ht="15.75" customHeight="1">
      <c r="A7" s="428" t="s">
        <v>136</v>
      </c>
      <c r="B7" s="428" t="s">
        <v>137</v>
      </c>
      <c r="C7" s="429" t="s">
        <v>138</v>
      </c>
      <c r="D7" s="429"/>
      <c r="E7" s="429" t="s">
        <v>139</v>
      </c>
      <c r="F7" s="429"/>
      <c r="G7" s="429" t="s">
        <v>140</v>
      </c>
      <c r="H7" s="429"/>
      <c r="I7" s="429" t="s">
        <v>141</v>
      </c>
      <c r="J7" s="429"/>
      <c r="K7" s="429" t="s">
        <v>142</v>
      </c>
      <c r="L7" s="429"/>
      <c r="M7" s="429"/>
      <c r="N7" s="429"/>
      <c r="O7" s="421"/>
    </row>
    <row r="8" spans="1:17" s="427" customFormat="1" ht="12.75" customHeight="1">
      <c r="A8" s="430"/>
      <c r="B8" s="430"/>
      <c r="C8" s="431" t="s">
        <v>143</v>
      </c>
      <c r="D8" s="431" t="s">
        <v>38</v>
      </c>
      <c r="E8" s="431" t="s">
        <v>143</v>
      </c>
      <c r="F8" s="431" t="s">
        <v>38</v>
      </c>
      <c r="G8" s="431" t="s">
        <v>143</v>
      </c>
      <c r="H8" s="431" t="s">
        <v>38</v>
      </c>
      <c r="I8" s="431" t="s">
        <v>143</v>
      </c>
      <c r="J8" s="431" t="s">
        <v>38</v>
      </c>
      <c r="K8" s="431" t="s">
        <v>174</v>
      </c>
      <c r="L8" s="431" t="s">
        <v>175</v>
      </c>
      <c r="M8" s="431" t="s">
        <v>176</v>
      </c>
      <c r="N8" s="431" t="s">
        <v>177</v>
      </c>
      <c r="O8" s="421"/>
    </row>
    <row r="9" spans="1:17">
      <c r="A9" s="432" t="s">
        <v>144</v>
      </c>
      <c r="B9" s="433" t="s">
        <v>145</v>
      </c>
      <c r="C9" s="431" t="s">
        <v>146</v>
      </c>
      <c r="D9" s="431" t="s">
        <v>146</v>
      </c>
      <c r="E9" s="431" t="s">
        <v>146</v>
      </c>
      <c r="F9" s="431" t="s">
        <v>146</v>
      </c>
      <c r="G9" s="434">
        <v>49.1</v>
      </c>
      <c r="H9" s="434">
        <v>15</v>
      </c>
      <c r="I9" s="431" t="s">
        <v>146</v>
      </c>
      <c r="J9" s="431" t="s">
        <v>146</v>
      </c>
      <c r="K9" s="435">
        <v>2.5999999999999999E-2</v>
      </c>
      <c r="L9" s="435">
        <v>2.9000000000000001E-2</v>
      </c>
      <c r="M9" s="435">
        <v>2.9000000000000001E-2</v>
      </c>
      <c r="N9" s="435">
        <v>3.1E-2</v>
      </c>
      <c r="O9" s="421"/>
    </row>
    <row r="10" spans="1:17">
      <c r="A10" s="436" t="s">
        <v>147</v>
      </c>
      <c r="B10" s="433" t="s">
        <v>148</v>
      </c>
      <c r="C10" s="431" t="s">
        <v>146</v>
      </c>
      <c r="D10" s="431" t="s">
        <v>146</v>
      </c>
      <c r="E10" s="431" t="s">
        <v>146</v>
      </c>
      <c r="F10" s="431" t="s">
        <v>146</v>
      </c>
      <c r="G10" s="434">
        <v>49.1</v>
      </c>
      <c r="H10" s="434">
        <v>15</v>
      </c>
      <c r="I10" s="431" t="s">
        <v>146</v>
      </c>
      <c r="J10" s="431" t="s">
        <v>146</v>
      </c>
      <c r="K10" s="435">
        <v>3.6999999999999998E-2</v>
      </c>
      <c r="L10" s="435">
        <v>3.5999999999999997E-2</v>
      </c>
      <c r="M10" s="435">
        <v>0.04</v>
      </c>
      <c r="N10" s="435">
        <v>3.9E-2</v>
      </c>
      <c r="O10" s="421"/>
    </row>
    <row r="11" spans="1:17">
      <c r="A11" s="436"/>
      <c r="B11" s="433" t="s">
        <v>149</v>
      </c>
      <c r="C11" s="431" t="s">
        <v>146</v>
      </c>
      <c r="D11" s="431" t="s">
        <v>146</v>
      </c>
      <c r="E11" s="431" t="s">
        <v>146</v>
      </c>
      <c r="F11" s="431" t="s">
        <v>146</v>
      </c>
      <c r="G11" s="434">
        <v>49.1</v>
      </c>
      <c r="H11" s="434">
        <v>15</v>
      </c>
      <c r="I11" s="431" t="s">
        <v>146</v>
      </c>
      <c r="J11" s="431" t="s">
        <v>146</v>
      </c>
      <c r="K11" s="435">
        <f>0*1.73*0.944*6500/1000000</f>
        <v>0</v>
      </c>
      <c r="L11" s="435">
        <f t="shared" ref="L11:N12" si="0">0*1.73*0.944*6500/1000000</f>
        <v>0</v>
      </c>
      <c r="M11" s="435">
        <f t="shared" si="0"/>
        <v>0</v>
      </c>
      <c r="N11" s="435">
        <f t="shared" si="0"/>
        <v>0</v>
      </c>
      <c r="O11" s="421"/>
    </row>
    <row r="12" spans="1:17">
      <c r="A12" s="436"/>
      <c r="B12" s="433" t="s">
        <v>150</v>
      </c>
      <c r="C12" s="431" t="s">
        <v>146</v>
      </c>
      <c r="D12" s="431" t="s">
        <v>146</v>
      </c>
      <c r="E12" s="431" t="s">
        <v>146</v>
      </c>
      <c r="F12" s="431" t="s">
        <v>146</v>
      </c>
      <c r="G12" s="434">
        <v>49.1</v>
      </c>
      <c r="H12" s="434">
        <v>15</v>
      </c>
      <c r="I12" s="431" t="s">
        <v>146</v>
      </c>
      <c r="J12" s="431" t="s">
        <v>146</v>
      </c>
      <c r="K12" s="435">
        <f>0*1.73*0.944*6500/1000000</f>
        <v>0</v>
      </c>
      <c r="L12" s="435">
        <f t="shared" si="0"/>
        <v>0</v>
      </c>
      <c r="M12" s="435">
        <f t="shared" si="0"/>
        <v>0</v>
      </c>
      <c r="N12" s="435">
        <f t="shared" si="0"/>
        <v>0</v>
      </c>
      <c r="O12" s="421"/>
    </row>
    <row r="13" spans="1:17">
      <c r="A13" s="436"/>
      <c r="B13" s="433" t="s">
        <v>95</v>
      </c>
      <c r="C13" s="431" t="s">
        <v>146</v>
      </c>
      <c r="D13" s="431" t="s">
        <v>146</v>
      </c>
      <c r="E13" s="431" t="s">
        <v>146</v>
      </c>
      <c r="F13" s="431" t="s">
        <v>146</v>
      </c>
      <c r="G13" s="434">
        <v>49.1</v>
      </c>
      <c r="H13" s="434">
        <v>15</v>
      </c>
      <c r="I13" s="431" t="s">
        <v>146</v>
      </c>
      <c r="J13" s="431" t="s">
        <v>146</v>
      </c>
      <c r="K13" s="435">
        <v>0.43</v>
      </c>
      <c r="L13" s="435">
        <v>0.33</v>
      </c>
      <c r="M13" s="435">
        <v>0.34300000000000003</v>
      </c>
      <c r="N13" s="435">
        <v>0.36299999999999999</v>
      </c>
      <c r="O13" s="421"/>
    </row>
    <row r="14" spans="1:17">
      <c r="A14" s="436"/>
      <c r="B14" s="433" t="s">
        <v>151</v>
      </c>
      <c r="C14" s="431" t="s">
        <v>146</v>
      </c>
      <c r="D14" s="431" t="s">
        <v>146</v>
      </c>
      <c r="E14" s="431" t="s">
        <v>146</v>
      </c>
      <c r="F14" s="431" t="s">
        <v>146</v>
      </c>
      <c r="G14" s="434">
        <v>49.1</v>
      </c>
      <c r="H14" s="434">
        <v>15</v>
      </c>
      <c r="I14" s="431" t="s">
        <v>146</v>
      </c>
      <c r="J14" s="431" t="s">
        <v>146</v>
      </c>
      <c r="K14" s="435">
        <v>0.129</v>
      </c>
      <c r="L14" s="435">
        <v>0.128</v>
      </c>
      <c r="M14" s="435">
        <v>0.11899999999999999</v>
      </c>
      <c r="N14" s="435">
        <v>5.3999999999999999E-2</v>
      </c>
      <c r="O14" s="421"/>
    </row>
    <row r="15" spans="1:17">
      <c r="A15" s="436"/>
      <c r="B15" s="433" t="s">
        <v>173</v>
      </c>
      <c r="C15" s="431" t="s">
        <v>146</v>
      </c>
      <c r="D15" s="431" t="s">
        <v>146</v>
      </c>
      <c r="E15" s="431" t="s">
        <v>146</v>
      </c>
      <c r="F15" s="431" t="s">
        <v>146</v>
      </c>
      <c r="G15" s="434">
        <v>49.1</v>
      </c>
      <c r="H15" s="434">
        <v>15</v>
      </c>
      <c r="I15" s="431" t="s">
        <v>146</v>
      </c>
      <c r="J15" s="431" t="s">
        <v>146</v>
      </c>
      <c r="K15" s="435">
        <v>0</v>
      </c>
      <c r="L15" s="435">
        <f>0*1.73*0.944*6500/1000000</f>
        <v>0</v>
      </c>
      <c r="M15" s="435">
        <v>0</v>
      </c>
      <c r="N15" s="435">
        <f>0*1.73*0.944*6500/1000000</f>
        <v>0</v>
      </c>
      <c r="O15" s="421"/>
    </row>
    <row r="16" spans="1:17">
      <c r="A16" s="436"/>
      <c r="B16" s="433" t="s">
        <v>153</v>
      </c>
      <c r="C16" s="431" t="s">
        <v>146</v>
      </c>
      <c r="D16" s="431" t="s">
        <v>146</v>
      </c>
      <c r="E16" s="431" t="s">
        <v>146</v>
      </c>
      <c r="F16" s="431" t="s">
        <v>146</v>
      </c>
      <c r="G16" s="434">
        <v>49.1</v>
      </c>
      <c r="H16" s="434">
        <v>15</v>
      </c>
      <c r="I16" s="431" t="s">
        <v>146</v>
      </c>
      <c r="J16" s="431" t="s">
        <v>146</v>
      </c>
      <c r="K16" s="435">
        <v>0</v>
      </c>
      <c r="L16" s="435">
        <v>0</v>
      </c>
      <c r="M16" s="435">
        <v>0</v>
      </c>
      <c r="N16" s="435">
        <v>0</v>
      </c>
      <c r="O16" s="421"/>
    </row>
    <row r="17" spans="1:15">
      <c r="A17" s="436"/>
      <c r="B17" s="433" t="s">
        <v>154</v>
      </c>
      <c r="C17" s="431" t="s">
        <v>146</v>
      </c>
      <c r="D17" s="431" t="s">
        <v>146</v>
      </c>
      <c r="E17" s="431" t="s">
        <v>146</v>
      </c>
      <c r="F17" s="431" t="s">
        <v>146</v>
      </c>
      <c r="G17" s="434">
        <v>49.1</v>
      </c>
      <c r="H17" s="434">
        <v>15</v>
      </c>
      <c r="I17" s="431" t="s">
        <v>146</v>
      </c>
      <c r="J17" s="431" t="s">
        <v>146</v>
      </c>
      <c r="K17" s="435">
        <v>0</v>
      </c>
      <c r="L17" s="435">
        <v>0</v>
      </c>
      <c r="M17" s="435">
        <v>0</v>
      </c>
      <c r="N17" s="435">
        <v>0</v>
      </c>
      <c r="O17" s="421"/>
    </row>
    <row r="18" spans="1:15">
      <c r="A18" s="436"/>
      <c r="B18" s="433" t="s">
        <v>178</v>
      </c>
      <c r="C18" s="431" t="s">
        <v>146</v>
      </c>
      <c r="D18" s="431" t="s">
        <v>146</v>
      </c>
      <c r="E18" s="431" t="s">
        <v>146</v>
      </c>
      <c r="F18" s="431" t="s">
        <v>146</v>
      </c>
      <c r="G18" s="434">
        <v>49.1</v>
      </c>
      <c r="H18" s="434">
        <v>15</v>
      </c>
      <c r="I18" s="431" t="s">
        <v>146</v>
      </c>
      <c r="J18" s="431" t="s">
        <v>146</v>
      </c>
      <c r="K18" s="435">
        <v>1.7999999999999999E-2</v>
      </c>
      <c r="L18" s="435">
        <v>1.9E-2</v>
      </c>
      <c r="M18" s="435">
        <v>1.7999999999999999E-2</v>
      </c>
      <c r="N18" s="435">
        <v>1.7999999999999999E-2</v>
      </c>
      <c r="O18" s="421"/>
    </row>
    <row r="19" spans="1:15">
      <c r="A19" s="437"/>
      <c r="B19" s="438"/>
      <c r="C19" s="431"/>
      <c r="D19" s="431"/>
      <c r="E19" s="434"/>
      <c r="F19" s="434"/>
      <c r="G19" s="434"/>
      <c r="H19" s="434"/>
      <c r="I19" s="431"/>
      <c r="J19" s="431"/>
      <c r="K19" s="435"/>
      <c r="L19" s="435"/>
      <c r="M19" s="435"/>
      <c r="N19" s="435"/>
      <c r="O19" s="421"/>
    </row>
    <row r="20" spans="1:15">
      <c r="A20" s="434"/>
      <c r="B20" s="439" t="s">
        <v>29</v>
      </c>
      <c r="C20" s="431"/>
      <c r="D20" s="431"/>
      <c r="E20" s="440"/>
      <c r="F20" s="440"/>
      <c r="G20" s="440"/>
      <c r="H20" s="440"/>
      <c r="I20" s="431"/>
      <c r="J20" s="431"/>
      <c r="K20" s="441">
        <f>K9+K10+K11+K12+K13+K14+K15+K16+K17+K18</f>
        <v>0.64</v>
      </c>
      <c r="L20" s="441">
        <f>L9+L10+L11+L12+L13+L14+L15+L16+L17+L18</f>
        <v>0.54200000000000004</v>
      </c>
      <c r="M20" s="441">
        <f>M9+M10+M11+M12+M13+M14+M15+M16+M17+M18</f>
        <v>0.54900000000000004</v>
      </c>
      <c r="N20" s="441">
        <f>N9+N10+N11+N12+N13+N14+N15+N16+N17+N18</f>
        <v>0.505</v>
      </c>
      <c r="O20" s="421"/>
    </row>
    <row r="21" spans="1:15">
      <c r="A21" s="432"/>
      <c r="B21" s="439"/>
      <c r="C21" s="431"/>
      <c r="D21" s="431"/>
      <c r="E21" s="440"/>
      <c r="F21" s="440"/>
      <c r="G21" s="440"/>
      <c r="H21" s="440"/>
      <c r="I21" s="431"/>
      <c r="J21" s="431"/>
      <c r="K21" s="441"/>
      <c r="L21" s="441"/>
      <c r="M21" s="441"/>
      <c r="N21" s="441"/>
      <c r="O21" s="421"/>
    </row>
    <row r="22" spans="1:15">
      <c r="A22" s="432" t="s">
        <v>156</v>
      </c>
      <c r="B22" s="433" t="s">
        <v>126</v>
      </c>
      <c r="C22" s="431" t="s">
        <v>146</v>
      </c>
      <c r="D22" s="431" t="s">
        <v>146</v>
      </c>
      <c r="E22" s="434">
        <v>46.6</v>
      </c>
      <c r="F22" s="434">
        <v>0.3</v>
      </c>
      <c r="G22" s="434">
        <v>48.7</v>
      </c>
      <c r="H22" s="434">
        <v>65</v>
      </c>
      <c r="I22" s="431" t="s">
        <v>146</v>
      </c>
      <c r="J22" s="431" t="s">
        <v>146</v>
      </c>
      <c r="K22" s="435">
        <v>0.23799999999999999</v>
      </c>
      <c r="L22" s="435">
        <v>0.55200000000000005</v>
      </c>
      <c r="M22" s="435">
        <v>0.94199999999999995</v>
      </c>
      <c r="N22" s="435">
        <v>1.1220000000000001</v>
      </c>
      <c r="O22" s="421"/>
    </row>
    <row r="23" spans="1:15">
      <c r="A23" s="436" t="s">
        <v>157</v>
      </c>
      <c r="B23" s="433" t="s">
        <v>158</v>
      </c>
      <c r="C23" s="431" t="s">
        <v>146</v>
      </c>
      <c r="D23" s="431" t="s">
        <v>146</v>
      </c>
      <c r="E23" s="434">
        <v>46.6</v>
      </c>
      <c r="F23" s="434">
        <v>0.3</v>
      </c>
      <c r="G23" s="434">
        <v>48.7</v>
      </c>
      <c r="H23" s="434">
        <v>65</v>
      </c>
      <c r="I23" s="431" t="s">
        <v>146</v>
      </c>
      <c r="J23" s="431" t="s">
        <v>146</v>
      </c>
      <c r="K23" s="435">
        <v>0.54400000000000004</v>
      </c>
      <c r="L23" s="435">
        <v>0.88200000000000001</v>
      </c>
      <c r="M23" s="435">
        <v>1.0089999999999999</v>
      </c>
      <c r="N23" s="435">
        <v>1.1739999999999999</v>
      </c>
      <c r="O23" s="421"/>
    </row>
    <row r="24" spans="1:15">
      <c r="A24" s="436"/>
      <c r="B24" s="433" t="s">
        <v>159</v>
      </c>
      <c r="C24" s="431" t="s">
        <v>146</v>
      </c>
      <c r="D24" s="431" t="s">
        <v>146</v>
      </c>
      <c r="E24" s="434">
        <v>46.6</v>
      </c>
      <c r="F24" s="434">
        <v>0.3</v>
      </c>
      <c r="G24" s="434">
        <v>48.7</v>
      </c>
      <c r="H24" s="434">
        <v>65</v>
      </c>
      <c r="I24" s="431" t="s">
        <v>146</v>
      </c>
      <c r="J24" s="431" t="s">
        <v>146</v>
      </c>
      <c r="K24" s="435">
        <v>0.16400000000000001</v>
      </c>
      <c r="L24" s="435">
        <v>0.28599999999999998</v>
      </c>
      <c r="M24" s="435">
        <v>0.29099999999999998</v>
      </c>
      <c r="N24" s="435">
        <v>0.28799999999999998</v>
      </c>
      <c r="O24" s="421"/>
    </row>
    <row r="25" spans="1:15">
      <c r="A25" s="436"/>
      <c r="B25" s="433" t="s">
        <v>130</v>
      </c>
      <c r="C25" s="431" t="s">
        <v>146</v>
      </c>
      <c r="D25" s="431" t="s">
        <v>146</v>
      </c>
      <c r="E25" s="434">
        <v>46.6</v>
      </c>
      <c r="F25" s="434">
        <v>0.3</v>
      </c>
      <c r="G25" s="434">
        <v>48.7</v>
      </c>
      <c r="H25" s="434">
        <v>65</v>
      </c>
      <c r="I25" s="431" t="s">
        <v>146</v>
      </c>
      <c r="J25" s="431" t="s">
        <v>146</v>
      </c>
      <c r="K25" s="435">
        <v>0.15</v>
      </c>
      <c r="L25" s="435">
        <v>0.17899999999999999</v>
      </c>
      <c r="M25" s="435">
        <v>0.16800000000000001</v>
      </c>
      <c r="N25" s="435">
        <v>0.156</v>
      </c>
      <c r="O25" s="421"/>
    </row>
    <row r="26" spans="1:15">
      <c r="A26" s="436"/>
      <c r="B26" s="433" t="s">
        <v>119</v>
      </c>
      <c r="C26" s="431" t="s">
        <v>146</v>
      </c>
      <c r="D26" s="431" t="s">
        <v>146</v>
      </c>
      <c r="E26" s="434">
        <v>46.6</v>
      </c>
      <c r="F26" s="434">
        <v>0.3</v>
      </c>
      <c r="G26" s="434">
        <v>48.7</v>
      </c>
      <c r="H26" s="434">
        <v>65</v>
      </c>
      <c r="I26" s="431" t="s">
        <v>146</v>
      </c>
      <c r="J26" s="431" t="s">
        <v>146</v>
      </c>
      <c r="K26" s="435">
        <v>0.33500000000000002</v>
      </c>
      <c r="L26" s="435">
        <v>0.39800000000000002</v>
      </c>
      <c r="M26" s="435">
        <v>0.41099999999999998</v>
      </c>
      <c r="N26" s="435">
        <v>0.42299999999999999</v>
      </c>
      <c r="O26" s="421"/>
    </row>
    <row r="27" spans="1:15">
      <c r="A27" s="436"/>
      <c r="B27" s="433" t="s">
        <v>127</v>
      </c>
      <c r="C27" s="431" t="s">
        <v>146</v>
      </c>
      <c r="D27" s="431" t="s">
        <v>146</v>
      </c>
      <c r="E27" s="434">
        <v>46.6</v>
      </c>
      <c r="F27" s="434">
        <v>0.3</v>
      </c>
      <c r="G27" s="434">
        <v>48.7</v>
      </c>
      <c r="H27" s="434">
        <v>65</v>
      </c>
      <c r="I27" s="431" t="s">
        <v>146</v>
      </c>
      <c r="J27" s="431" t="s">
        <v>146</v>
      </c>
      <c r="K27" s="435">
        <v>3.4000000000000002E-2</v>
      </c>
      <c r="L27" s="435">
        <v>3.4000000000000002E-2</v>
      </c>
      <c r="M27" s="435">
        <v>3.4000000000000002E-2</v>
      </c>
      <c r="N27" s="435">
        <v>3.4000000000000002E-2</v>
      </c>
      <c r="O27" s="421"/>
    </row>
    <row r="28" spans="1:15">
      <c r="A28" s="437"/>
      <c r="B28" s="438"/>
      <c r="C28" s="434"/>
      <c r="D28" s="434"/>
      <c r="E28" s="434"/>
      <c r="F28" s="434"/>
      <c r="G28" s="434"/>
      <c r="H28" s="434"/>
      <c r="I28" s="434"/>
      <c r="J28" s="434"/>
      <c r="K28" s="435"/>
      <c r="L28" s="435"/>
      <c r="M28" s="435"/>
      <c r="N28" s="435"/>
      <c r="O28" s="421"/>
    </row>
    <row r="29" spans="1:15">
      <c r="A29" s="437"/>
      <c r="B29" s="442" t="s">
        <v>29</v>
      </c>
      <c r="C29" s="440"/>
      <c r="D29" s="440"/>
      <c r="E29" s="440"/>
      <c r="F29" s="440"/>
      <c r="G29" s="440"/>
      <c r="H29" s="440"/>
      <c r="I29" s="440"/>
      <c r="J29" s="440"/>
      <c r="K29" s="441">
        <f>K22+K23+K24+K25+K26+K27</f>
        <v>1.4650000000000001</v>
      </c>
      <c r="L29" s="441">
        <f>L22+L23+L24+L25+L26+L27</f>
        <v>2.331</v>
      </c>
      <c r="M29" s="441">
        <f>M22+M23+M24+M25+M26+M27</f>
        <v>2.855</v>
      </c>
      <c r="N29" s="441">
        <f>N22+N23+N24+N25+N26+N27</f>
        <v>3.1970000000000001</v>
      </c>
      <c r="O29" s="421"/>
    </row>
    <row r="30" spans="1:15">
      <c r="A30" s="426"/>
      <c r="B30" s="426"/>
      <c r="C30" s="426"/>
      <c r="D30" s="426"/>
      <c r="E30" s="426"/>
      <c r="F30" s="426"/>
      <c r="G30" s="426"/>
      <c r="H30" s="426"/>
      <c r="I30" s="426"/>
      <c r="J30" s="426"/>
      <c r="K30" s="443"/>
      <c r="L30" s="443"/>
      <c r="M30" s="443"/>
      <c r="N30" s="443"/>
      <c r="O30" s="421"/>
    </row>
    <row r="31" spans="1:15">
      <c r="A31" t="s">
        <v>68</v>
      </c>
      <c r="B31" s="426"/>
      <c r="C31" s="426"/>
      <c r="D31" s="426"/>
      <c r="E31" s="426"/>
      <c r="F31" t="s">
        <v>69</v>
      </c>
      <c r="G31" s="426"/>
      <c r="H31" s="426"/>
      <c r="I31" s="426"/>
      <c r="J31" s="426"/>
      <c r="K31" s="426"/>
      <c r="L31" s="426"/>
      <c r="M31" s="426"/>
      <c r="N31" s="426"/>
      <c r="O31" s="421"/>
    </row>
    <row r="32" spans="1:15">
      <c r="A32" s="426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1"/>
    </row>
    <row r="33" spans="1:15">
      <c r="A33" s="446"/>
      <c r="B33" s="447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1"/>
    </row>
    <row r="34" spans="1:15">
      <c r="A34" s="421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</row>
    <row r="35" spans="1:15">
      <c r="A35" s="421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</row>
    <row r="36" spans="1:15">
      <c r="A36" s="421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</row>
    <row r="37" spans="1:15">
      <c r="A37" s="421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</row>
  </sheetData>
  <mergeCells count="9">
    <mergeCell ref="A4:N4"/>
    <mergeCell ref="A5:N5"/>
    <mergeCell ref="A7:A8"/>
    <mergeCell ref="B7:B8"/>
    <mergeCell ref="C7:D7"/>
    <mergeCell ref="E7:F7"/>
    <mergeCell ref="G7:H7"/>
    <mergeCell ref="I7:J7"/>
    <mergeCell ref="K7:N7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B19" sqref="B19"/>
    </sheetView>
  </sheetViews>
  <sheetFormatPr defaultRowHeight="12.75"/>
  <cols>
    <col min="1" max="1" width="13.5703125" customWidth="1"/>
    <col min="2" max="2" width="28.42578125" customWidth="1"/>
    <col min="3" max="14" width="7.7109375" customWidth="1"/>
  </cols>
  <sheetData>
    <row r="1" spans="1:17">
      <c r="A1" t="s">
        <v>133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1"/>
    </row>
    <row r="2" spans="1:17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1"/>
    </row>
    <row r="3" spans="1:17" s="425" customFormat="1" ht="15.75">
      <c r="A3" s="422" t="s">
        <v>134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4"/>
      <c r="P3" s="424"/>
      <c r="Q3" s="424"/>
    </row>
    <row r="4" spans="1:17" s="425" customFormat="1" ht="15.75">
      <c r="A4" s="422" t="s">
        <v>135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17" s="427" customFormat="1">
      <c r="A5" s="426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1"/>
    </row>
    <row r="6" spans="1:17" s="427" customFormat="1" ht="15.75" customHeight="1">
      <c r="A6" s="428" t="s">
        <v>136</v>
      </c>
      <c r="B6" s="428" t="s">
        <v>137</v>
      </c>
      <c r="C6" s="429" t="s">
        <v>138</v>
      </c>
      <c r="D6" s="429"/>
      <c r="E6" s="429" t="s">
        <v>139</v>
      </c>
      <c r="F6" s="429"/>
      <c r="G6" s="429" t="s">
        <v>140</v>
      </c>
      <c r="H6" s="429"/>
      <c r="I6" s="429" t="s">
        <v>141</v>
      </c>
      <c r="J6" s="429"/>
      <c r="K6" s="429" t="s">
        <v>142</v>
      </c>
      <c r="L6" s="429"/>
      <c r="M6" s="429"/>
      <c r="N6" s="429"/>
      <c r="O6" s="421"/>
    </row>
    <row r="7" spans="1:17" s="427" customFormat="1" ht="12.75" customHeight="1">
      <c r="A7" s="430"/>
      <c r="B7" s="430"/>
      <c r="C7" s="431" t="s">
        <v>143</v>
      </c>
      <c r="D7" s="431" t="s">
        <v>38</v>
      </c>
      <c r="E7" s="431" t="s">
        <v>143</v>
      </c>
      <c r="F7" s="431" t="s">
        <v>38</v>
      </c>
      <c r="G7" s="431" t="s">
        <v>143</v>
      </c>
      <c r="H7" s="431" t="s">
        <v>38</v>
      </c>
      <c r="I7" s="431" t="s">
        <v>143</v>
      </c>
      <c r="J7" s="431" t="s">
        <v>38</v>
      </c>
      <c r="K7" s="431" t="s">
        <v>179</v>
      </c>
      <c r="L7" s="431" t="s">
        <v>180</v>
      </c>
      <c r="M7" s="431" t="s">
        <v>181</v>
      </c>
      <c r="N7" s="431" t="s">
        <v>182</v>
      </c>
      <c r="O7" s="421"/>
    </row>
    <row r="8" spans="1:17">
      <c r="A8" s="432" t="s">
        <v>144</v>
      </c>
      <c r="B8" s="433" t="s">
        <v>145</v>
      </c>
      <c r="C8" s="431" t="s">
        <v>146</v>
      </c>
      <c r="D8" s="431" t="s">
        <v>146</v>
      </c>
      <c r="E8" s="431" t="s">
        <v>146</v>
      </c>
      <c r="F8" s="431" t="s">
        <v>146</v>
      </c>
      <c r="G8" s="434">
        <v>49.1</v>
      </c>
      <c r="H8" s="434">
        <v>15</v>
      </c>
      <c r="I8" s="431" t="s">
        <v>146</v>
      </c>
      <c r="J8" s="431" t="s">
        <v>146</v>
      </c>
      <c r="K8" s="435">
        <v>3.1E-2</v>
      </c>
      <c r="L8" s="435">
        <v>3.1E-2</v>
      </c>
      <c r="M8" s="435">
        <v>0.03</v>
      </c>
      <c r="N8" s="435">
        <v>3.6999999999999998E-2</v>
      </c>
      <c r="O8" s="421"/>
    </row>
    <row r="9" spans="1:17">
      <c r="A9" s="436" t="s">
        <v>147</v>
      </c>
      <c r="B9" s="433" t="s">
        <v>148</v>
      </c>
      <c r="C9" s="431" t="s">
        <v>146</v>
      </c>
      <c r="D9" s="431" t="s">
        <v>146</v>
      </c>
      <c r="E9" s="431" t="s">
        <v>146</v>
      </c>
      <c r="F9" s="431" t="s">
        <v>146</v>
      </c>
      <c r="G9" s="434">
        <v>49.1</v>
      </c>
      <c r="H9" s="434">
        <v>15</v>
      </c>
      <c r="I9" s="431" t="s">
        <v>146</v>
      </c>
      <c r="J9" s="431" t="s">
        <v>146</v>
      </c>
      <c r="K9" s="435">
        <v>3.9E-2</v>
      </c>
      <c r="L9" s="435">
        <v>3.7999999999999999E-2</v>
      </c>
      <c r="M9" s="435">
        <v>4.1000000000000002E-2</v>
      </c>
      <c r="N9" s="435">
        <v>3.5000000000000003E-2</v>
      </c>
      <c r="O9" s="421"/>
    </row>
    <row r="10" spans="1:17">
      <c r="A10" s="436"/>
      <c r="B10" s="433" t="s">
        <v>149</v>
      </c>
      <c r="C10" s="431" t="s">
        <v>146</v>
      </c>
      <c r="D10" s="431" t="s">
        <v>146</v>
      </c>
      <c r="E10" s="431" t="s">
        <v>146</v>
      </c>
      <c r="F10" s="431" t="s">
        <v>146</v>
      </c>
      <c r="G10" s="434">
        <v>49.1</v>
      </c>
      <c r="H10" s="434">
        <v>15</v>
      </c>
      <c r="I10" s="431" t="s">
        <v>146</v>
      </c>
      <c r="J10" s="431" t="s">
        <v>146</v>
      </c>
      <c r="K10" s="435">
        <f>0*1.73*0.944*6500/1000000</f>
        <v>0</v>
      </c>
      <c r="L10" s="435">
        <f t="shared" ref="L10:N11" si="0">0*1.73*0.944*6500/1000000</f>
        <v>0</v>
      </c>
      <c r="M10" s="435">
        <f t="shared" si="0"/>
        <v>0</v>
      </c>
      <c r="N10" s="435">
        <f t="shared" si="0"/>
        <v>0</v>
      </c>
      <c r="O10" s="421"/>
    </row>
    <row r="11" spans="1:17">
      <c r="A11" s="436"/>
      <c r="B11" s="433" t="s">
        <v>150</v>
      </c>
      <c r="C11" s="431" t="s">
        <v>146</v>
      </c>
      <c r="D11" s="431" t="s">
        <v>146</v>
      </c>
      <c r="E11" s="431" t="s">
        <v>146</v>
      </c>
      <c r="F11" s="431" t="s">
        <v>146</v>
      </c>
      <c r="G11" s="434">
        <v>49.1</v>
      </c>
      <c r="H11" s="434">
        <v>15</v>
      </c>
      <c r="I11" s="431" t="s">
        <v>146</v>
      </c>
      <c r="J11" s="431" t="s">
        <v>146</v>
      </c>
      <c r="K11" s="435">
        <f>0*1.73*0.944*6500/1000000</f>
        <v>0</v>
      </c>
      <c r="L11" s="435">
        <f t="shared" si="0"/>
        <v>0</v>
      </c>
      <c r="M11" s="435">
        <f t="shared" si="0"/>
        <v>0</v>
      </c>
      <c r="N11" s="435">
        <f t="shared" si="0"/>
        <v>0</v>
      </c>
      <c r="O11" s="421"/>
    </row>
    <row r="12" spans="1:17">
      <c r="A12" s="436"/>
      <c r="B12" s="433" t="s">
        <v>95</v>
      </c>
      <c r="C12" s="431" t="s">
        <v>146</v>
      </c>
      <c r="D12" s="431" t="s">
        <v>146</v>
      </c>
      <c r="E12" s="431" t="s">
        <v>146</v>
      </c>
      <c r="F12" s="431" t="s">
        <v>146</v>
      </c>
      <c r="G12" s="434">
        <v>49.1</v>
      </c>
      <c r="H12" s="434">
        <v>15</v>
      </c>
      <c r="I12" s="431" t="s">
        <v>146</v>
      </c>
      <c r="J12" s="431" t="s">
        <v>146</v>
      </c>
      <c r="K12" s="435">
        <v>0.42099999999999999</v>
      </c>
      <c r="L12" s="435">
        <v>0.32500000000000001</v>
      </c>
      <c r="M12" s="435">
        <v>0.41699999999999998</v>
      </c>
      <c r="N12" s="435">
        <v>0.161</v>
      </c>
      <c r="O12" s="421"/>
    </row>
    <row r="13" spans="1:17">
      <c r="A13" s="436"/>
      <c r="B13" s="433" t="s">
        <v>151</v>
      </c>
      <c r="C13" s="431" t="s">
        <v>146</v>
      </c>
      <c r="D13" s="431" t="s">
        <v>146</v>
      </c>
      <c r="E13" s="431" t="s">
        <v>146</v>
      </c>
      <c r="F13" s="431" t="s">
        <v>146</v>
      </c>
      <c r="G13" s="434">
        <v>49.1</v>
      </c>
      <c r="H13" s="434">
        <v>15</v>
      </c>
      <c r="I13" s="431" t="s">
        <v>146</v>
      </c>
      <c r="J13" s="431" t="s">
        <v>146</v>
      </c>
      <c r="K13" s="435">
        <v>1.2E-2</v>
      </c>
      <c r="L13" s="435">
        <v>2.7E-2</v>
      </c>
      <c r="M13" s="435">
        <v>2.3E-2</v>
      </c>
      <c r="N13" s="435">
        <v>4.2000000000000003E-2</v>
      </c>
      <c r="O13" s="421"/>
    </row>
    <row r="14" spans="1:17">
      <c r="A14" s="436"/>
      <c r="B14" s="433" t="s">
        <v>173</v>
      </c>
      <c r="C14" s="431" t="s">
        <v>146</v>
      </c>
      <c r="D14" s="431" t="s">
        <v>146</v>
      </c>
      <c r="E14" s="431" t="s">
        <v>146</v>
      </c>
      <c r="F14" s="431" t="s">
        <v>146</v>
      </c>
      <c r="G14" s="434">
        <v>49.1</v>
      </c>
      <c r="H14" s="434">
        <v>15</v>
      </c>
      <c r="I14" s="431" t="s">
        <v>146</v>
      </c>
      <c r="J14" s="431" t="s">
        <v>146</v>
      </c>
      <c r="K14" s="435">
        <v>0</v>
      </c>
      <c r="L14" s="435">
        <v>0</v>
      </c>
      <c r="M14" s="435">
        <v>0</v>
      </c>
      <c r="N14" s="435">
        <v>0</v>
      </c>
      <c r="O14" s="421"/>
    </row>
    <row r="15" spans="1:17">
      <c r="A15" s="436"/>
      <c r="B15" s="433" t="s">
        <v>153</v>
      </c>
      <c r="C15" s="431" t="s">
        <v>146</v>
      </c>
      <c r="D15" s="431" t="s">
        <v>146</v>
      </c>
      <c r="E15" s="431" t="s">
        <v>146</v>
      </c>
      <c r="F15" s="431" t="s">
        <v>146</v>
      </c>
      <c r="G15" s="434">
        <v>49.1</v>
      </c>
      <c r="H15" s="434">
        <v>15</v>
      </c>
      <c r="I15" s="431" t="s">
        <v>146</v>
      </c>
      <c r="J15" s="431" t="s">
        <v>146</v>
      </c>
      <c r="K15" s="435">
        <f>0*1.73*0.944*6500/1000000</f>
        <v>0</v>
      </c>
      <c r="L15" s="435">
        <v>0</v>
      </c>
      <c r="M15" s="435">
        <v>0</v>
      </c>
      <c r="N15" s="435">
        <f>0*1.73*0.944*6500/1000000</f>
        <v>0</v>
      </c>
      <c r="O15" s="421"/>
    </row>
    <row r="16" spans="1:17">
      <c r="A16" s="436"/>
      <c r="B16" s="433" t="s">
        <v>154</v>
      </c>
      <c r="C16" s="431" t="s">
        <v>146</v>
      </c>
      <c r="D16" s="431" t="s">
        <v>146</v>
      </c>
      <c r="E16" s="431" t="s">
        <v>146</v>
      </c>
      <c r="F16" s="431" t="s">
        <v>146</v>
      </c>
      <c r="G16" s="434">
        <v>49.1</v>
      </c>
      <c r="H16" s="434">
        <v>15</v>
      </c>
      <c r="I16" s="431" t="s">
        <v>146</v>
      </c>
      <c r="J16" s="431" t="s">
        <v>146</v>
      </c>
      <c r="K16" s="435">
        <v>0</v>
      </c>
      <c r="L16" s="435">
        <v>0</v>
      </c>
      <c r="M16" s="435">
        <v>0</v>
      </c>
      <c r="N16" s="435">
        <v>0</v>
      </c>
      <c r="O16" s="421"/>
    </row>
    <row r="17" spans="1:15">
      <c r="A17" s="436"/>
      <c r="B17" s="433" t="s">
        <v>155</v>
      </c>
      <c r="C17" s="431" t="s">
        <v>146</v>
      </c>
      <c r="D17" s="431" t="s">
        <v>146</v>
      </c>
      <c r="E17" s="431" t="s">
        <v>146</v>
      </c>
      <c r="F17" s="431" t="s">
        <v>146</v>
      </c>
      <c r="G17" s="434">
        <v>49.1</v>
      </c>
      <c r="H17" s="434">
        <v>15</v>
      </c>
      <c r="I17" s="431" t="s">
        <v>146</v>
      </c>
      <c r="J17" s="431" t="s">
        <v>146</v>
      </c>
      <c r="K17" s="435">
        <v>1.7999999999999999E-2</v>
      </c>
      <c r="L17" s="435">
        <v>1.7000000000000001E-2</v>
      </c>
      <c r="M17" s="435">
        <v>0.02</v>
      </c>
      <c r="N17" s="435">
        <v>2.1000000000000001E-2</v>
      </c>
      <c r="O17" s="421"/>
    </row>
    <row r="18" spans="1:15">
      <c r="A18" s="437"/>
      <c r="B18" s="438"/>
      <c r="C18" s="431"/>
      <c r="D18" s="431"/>
      <c r="E18" s="434"/>
      <c r="F18" s="434"/>
      <c r="G18" s="434"/>
      <c r="H18" s="434"/>
      <c r="I18" s="431"/>
      <c r="J18" s="431"/>
      <c r="K18" s="435"/>
      <c r="L18" s="435"/>
      <c r="M18" s="435"/>
      <c r="N18" s="435"/>
      <c r="O18" s="421"/>
    </row>
    <row r="19" spans="1:15">
      <c r="A19" s="434"/>
      <c r="B19" s="439" t="s">
        <v>29</v>
      </c>
      <c r="C19" s="431"/>
      <c r="D19" s="431"/>
      <c r="E19" s="440"/>
      <c r="F19" s="440"/>
      <c r="G19" s="440"/>
      <c r="H19" s="440"/>
      <c r="I19" s="431"/>
      <c r="J19" s="431"/>
      <c r="K19" s="441">
        <f>K8+K9+K10+K11+K12+K13+K14+K15+K16+K17</f>
        <v>0.52100000000000002</v>
      </c>
      <c r="L19" s="441">
        <f>L8+L9+L10+L11+L12+L13+L14+L15+L16+L17</f>
        <v>0.43800000000000006</v>
      </c>
      <c r="M19" s="441">
        <f>M8+M9+M10+M11+M12+M13+M14+M15+M16+M17</f>
        <v>0.53100000000000003</v>
      </c>
      <c r="N19" s="441">
        <f>N8+N9+N10+N11+N12+N13+N14+N15+N16+N17</f>
        <v>0.29600000000000004</v>
      </c>
      <c r="O19" s="421"/>
    </row>
    <row r="20" spans="1:15">
      <c r="A20" s="432"/>
      <c r="B20" s="439"/>
      <c r="C20" s="431"/>
      <c r="D20" s="431"/>
      <c r="E20" s="440"/>
      <c r="F20" s="440"/>
      <c r="G20" s="440"/>
      <c r="H20" s="440"/>
      <c r="I20" s="431"/>
      <c r="J20" s="431"/>
      <c r="K20" s="441"/>
      <c r="L20" s="441"/>
      <c r="M20" s="441"/>
      <c r="N20" s="441"/>
      <c r="O20" s="421"/>
    </row>
    <row r="21" spans="1:15">
      <c r="A21" s="432" t="s">
        <v>156</v>
      </c>
      <c r="B21" s="433" t="s">
        <v>126</v>
      </c>
      <c r="C21" s="431" t="s">
        <v>146</v>
      </c>
      <c r="D21" s="431" t="s">
        <v>146</v>
      </c>
      <c r="E21" s="434">
        <v>46.6</v>
      </c>
      <c r="F21" s="434">
        <v>0.3</v>
      </c>
      <c r="G21" s="434">
        <v>48.7</v>
      </c>
      <c r="H21" s="434">
        <v>65</v>
      </c>
      <c r="I21" s="431" t="s">
        <v>146</v>
      </c>
      <c r="J21" s="431" t="s">
        <v>146</v>
      </c>
      <c r="K21" s="435">
        <v>1.105</v>
      </c>
      <c r="L21" s="435">
        <v>1.103</v>
      </c>
      <c r="M21" s="435">
        <v>1.099</v>
      </c>
      <c r="N21" s="435">
        <v>1.0269999999999999</v>
      </c>
      <c r="O21" s="421"/>
    </row>
    <row r="22" spans="1:15">
      <c r="A22" s="436" t="s">
        <v>157</v>
      </c>
      <c r="B22" s="433" t="s">
        <v>158</v>
      </c>
      <c r="C22" s="431" t="s">
        <v>146</v>
      </c>
      <c r="D22" s="431" t="s">
        <v>146</v>
      </c>
      <c r="E22" s="434">
        <v>46.6</v>
      </c>
      <c r="F22" s="434">
        <v>0.3</v>
      </c>
      <c r="G22" s="434">
        <v>48.7</v>
      </c>
      <c r="H22" s="434">
        <v>65</v>
      </c>
      <c r="I22" s="431" t="s">
        <v>146</v>
      </c>
      <c r="J22" s="431" t="s">
        <v>146</v>
      </c>
      <c r="K22" s="435">
        <v>1.3460000000000001</v>
      </c>
      <c r="L22" s="435">
        <v>1.345</v>
      </c>
      <c r="M22" s="435">
        <v>1.38</v>
      </c>
      <c r="N22" s="435">
        <v>1.8049999999999999</v>
      </c>
      <c r="O22" s="421"/>
    </row>
    <row r="23" spans="1:15">
      <c r="A23" s="436"/>
      <c r="B23" s="433" t="s">
        <v>159</v>
      </c>
      <c r="C23" s="431" t="s">
        <v>146</v>
      </c>
      <c r="D23" s="431" t="s">
        <v>146</v>
      </c>
      <c r="E23" s="434">
        <v>46.6</v>
      </c>
      <c r="F23" s="434">
        <v>0.3</v>
      </c>
      <c r="G23" s="434">
        <v>48.7</v>
      </c>
      <c r="H23" s="434">
        <v>65</v>
      </c>
      <c r="I23" s="431" t="s">
        <v>146</v>
      </c>
      <c r="J23" s="431" t="s">
        <v>146</v>
      </c>
      <c r="K23" s="435">
        <v>0.246</v>
      </c>
      <c r="L23" s="435">
        <v>0.317</v>
      </c>
      <c r="M23" s="435">
        <v>0.308</v>
      </c>
      <c r="N23" s="435">
        <v>0.17199999999999999</v>
      </c>
      <c r="O23" s="421"/>
    </row>
    <row r="24" spans="1:15">
      <c r="A24" s="436"/>
      <c r="B24" s="433" t="s">
        <v>130</v>
      </c>
      <c r="C24" s="431" t="s">
        <v>146</v>
      </c>
      <c r="D24" s="431" t="s">
        <v>146</v>
      </c>
      <c r="E24" s="434">
        <v>46.6</v>
      </c>
      <c r="F24" s="434">
        <v>0.3</v>
      </c>
      <c r="G24" s="434">
        <v>48.7</v>
      </c>
      <c r="H24" s="434">
        <v>65</v>
      </c>
      <c r="I24" s="431" t="s">
        <v>146</v>
      </c>
      <c r="J24" s="431" t="s">
        <v>146</v>
      </c>
      <c r="K24" s="435">
        <v>0.17399999999999999</v>
      </c>
      <c r="L24" s="435">
        <v>0.17499999999999999</v>
      </c>
      <c r="M24" s="435">
        <v>0.17100000000000001</v>
      </c>
      <c r="N24" s="435">
        <v>0.152</v>
      </c>
      <c r="O24" s="421"/>
    </row>
    <row r="25" spans="1:15">
      <c r="A25" s="436"/>
      <c r="B25" s="433" t="s">
        <v>119</v>
      </c>
      <c r="C25" s="431" t="s">
        <v>146</v>
      </c>
      <c r="D25" s="431" t="s">
        <v>146</v>
      </c>
      <c r="E25" s="434">
        <v>46.6</v>
      </c>
      <c r="F25" s="434">
        <v>0.3</v>
      </c>
      <c r="G25" s="434">
        <v>48.7</v>
      </c>
      <c r="H25" s="434">
        <v>65</v>
      </c>
      <c r="I25" s="431" t="s">
        <v>146</v>
      </c>
      <c r="J25" s="431" t="s">
        <v>146</v>
      </c>
      <c r="K25" s="435">
        <v>0.41699999999999998</v>
      </c>
      <c r="L25" s="435">
        <v>0.42</v>
      </c>
      <c r="M25" s="435">
        <v>0.42</v>
      </c>
      <c r="N25" s="435">
        <v>0.41799999999999998</v>
      </c>
      <c r="O25" s="421"/>
    </row>
    <row r="26" spans="1:15">
      <c r="A26" s="436"/>
      <c r="B26" s="433" t="s">
        <v>127</v>
      </c>
      <c r="C26" s="431" t="s">
        <v>146</v>
      </c>
      <c r="D26" s="431" t="s">
        <v>146</v>
      </c>
      <c r="E26" s="434">
        <v>46.6</v>
      </c>
      <c r="F26" s="434">
        <v>0.3</v>
      </c>
      <c r="G26" s="434">
        <v>48.7</v>
      </c>
      <c r="H26" s="434">
        <v>65</v>
      </c>
      <c r="I26" s="431" t="s">
        <v>146</v>
      </c>
      <c r="J26" s="431" t="s">
        <v>146</v>
      </c>
      <c r="K26" s="435">
        <v>3.5000000000000003E-2</v>
      </c>
      <c r="L26" s="435">
        <v>3.3000000000000002E-2</v>
      </c>
      <c r="M26" s="435">
        <v>3.3000000000000002E-2</v>
      </c>
      <c r="N26" s="435">
        <v>3.4000000000000002E-2</v>
      </c>
      <c r="O26" s="421"/>
    </row>
    <row r="27" spans="1:15">
      <c r="A27" s="437"/>
      <c r="B27" s="438"/>
      <c r="C27" s="434"/>
      <c r="D27" s="434"/>
      <c r="E27" s="434"/>
      <c r="F27" s="434"/>
      <c r="G27" s="434"/>
      <c r="H27" s="434"/>
      <c r="I27" s="434"/>
      <c r="J27" s="434"/>
      <c r="K27" s="435"/>
      <c r="L27" s="435"/>
      <c r="M27" s="435"/>
      <c r="N27" s="435"/>
      <c r="O27" s="421"/>
    </row>
    <row r="28" spans="1:15">
      <c r="A28" s="437"/>
      <c r="B28" s="442" t="s">
        <v>29</v>
      </c>
      <c r="C28" s="440"/>
      <c r="D28" s="440"/>
      <c r="E28" s="440"/>
      <c r="F28" s="440"/>
      <c r="G28" s="440"/>
      <c r="H28" s="440"/>
      <c r="I28" s="440"/>
      <c r="J28" s="440"/>
      <c r="K28" s="441">
        <f>K21+K22+K23+K24+K25+K26</f>
        <v>3.323</v>
      </c>
      <c r="L28" s="441">
        <f>L21+L22+L23+L24+L25+L26</f>
        <v>3.3929999999999998</v>
      </c>
      <c r="M28" s="441">
        <f>M21+M22+M23+M24+M25+M26</f>
        <v>3.4109999999999996</v>
      </c>
      <c r="N28" s="441">
        <f>N21+N22+N23+N24+N25+N26</f>
        <v>3.6080000000000001</v>
      </c>
      <c r="O28" s="421"/>
    </row>
    <row r="29" spans="1:15">
      <c r="A29" s="426"/>
      <c r="B29" s="426"/>
      <c r="C29" s="426"/>
      <c r="D29" s="426"/>
      <c r="E29" s="426"/>
      <c r="F29" s="426"/>
      <c r="G29" s="426"/>
      <c r="H29" s="426"/>
      <c r="I29" s="426"/>
      <c r="J29" s="426"/>
      <c r="K29" s="443"/>
      <c r="L29" s="443"/>
      <c r="M29" s="443"/>
      <c r="N29" s="443"/>
      <c r="O29" s="421"/>
    </row>
    <row r="30" spans="1:15">
      <c r="A30" t="s">
        <v>68</v>
      </c>
      <c r="B30" s="426"/>
      <c r="C30" s="426"/>
      <c r="D30" s="426"/>
      <c r="E30" s="426"/>
      <c r="F30" t="s">
        <v>69</v>
      </c>
      <c r="G30" s="426"/>
      <c r="H30" s="426"/>
      <c r="I30" s="426"/>
      <c r="J30" s="426"/>
      <c r="K30" s="426"/>
      <c r="L30" s="426"/>
      <c r="M30" s="426"/>
      <c r="N30" s="426"/>
      <c r="O30" s="421"/>
    </row>
    <row r="31" spans="1:15">
      <c r="A31" s="426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1"/>
    </row>
    <row r="32" spans="1:15">
      <c r="A32" s="446"/>
      <c r="B32" s="447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1"/>
    </row>
    <row r="33" spans="1:15">
      <c r="A33" s="421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</row>
    <row r="34" spans="1:15">
      <c r="A34" s="421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</row>
    <row r="35" spans="1:15">
      <c r="A35" s="421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</row>
    <row r="36" spans="1:15">
      <c r="A36" s="421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E27" sqref="E27"/>
    </sheetView>
  </sheetViews>
  <sheetFormatPr defaultRowHeight="12.75"/>
  <cols>
    <col min="2" max="2" width="11.140625" customWidth="1"/>
    <col min="3" max="3" width="10.7109375" customWidth="1"/>
    <col min="4" max="4" width="13.85546875" customWidth="1"/>
  </cols>
  <sheetData>
    <row r="1" spans="1:13" ht="37.5" customHeight="1">
      <c r="A1" s="453" t="s">
        <v>183</v>
      </c>
      <c r="B1" s="453"/>
      <c r="C1" s="453"/>
      <c r="D1" s="453"/>
      <c r="E1" s="454"/>
      <c r="F1" s="454"/>
      <c r="G1" s="454"/>
      <c r="H1" s="454"/>
      <c r="I1" s="454"/>
      <c r="J1" s="454"/>
      <c r="K1" s="454"/>
      <c r="L1" s="454"/>
      <c r="M1" s="454"/>
    </row>
    <row r="2" spans="1:13">
      <c r="A2" s="455" t="s">
        <v>184</v>
      </c>
      <c r="B2" s="455"/>
      <c r="C2" s="455"/>
      <c r="D2" s="455"/>
      <c r="E2" s="455" t="s">
        <v>185</v>
      </c>
      <c r="F2" s="455"/>
      <c r="G2" s="455"/>
      <c r="H2" s="455"/>
      <c r="I2" s="455"/>
      <c r="J2" s="455" t="s">
        <v>186</v>
      </c>
      <c r="K2" s="455"/>
      <c r="L2" s="455"/>
      <c r="M2" s="455"/>
    </row>
    <row r="3" spans="1:13" ht="41.25" customHeight="1">
      <c r="A3" s="456" t="s">
        <v>187</v>
      </c>
      <c r="B3" s="457" t="s">
        <v>188</v>
      </c>
      <c r="C3" s="458" t="s">
        <v>189</v>
      </c>
      <c r="D3" s="459" t="s">
        <v>190</v>
      </c>
      <c r="E3" s="458" t="s">
        <v>191</v>
      </c>
      <c r="F3" s="458" t="s">
        <v>192</v>
      </c>
      <c r="G3" s="458" t="s">
        <v>193</v>
      </c>
      <c r="H3" s="458" t="s">
        <v>194</v>
      </c>
      <c r="I3" s="458" t="s">
        <v>195</v>
      </c>
      <c r="J3" s="458" t="s">
        <v>196</v>
      </c>
      <c r="K3" s="458" t="s">
        <v>197</v>
      </c>
      <c r="L3" s="459" t="s">
        <v>198</v>
      </c>
      <c r="M3" s="460" t="s">
        <v>199</v>
      </c>
    </row>
    <row r="4" spans="1:13">
      <c r="A4" s="456"/>
      <c r="B4" s="461" t="s">
        <v>16</v>
      </c>
      <c r="C4" s="461" t="s">
        <v>16</v>
      </c>
      <c r="D4" s="461" t="s">
        <v>16</v>
      </c>
      <c r="E4" s="461" t="s">
        <v>16</v>
      </c>
      <c r="F4" s="461" t="s">
        <v>16</v>
      </c>
      <c r="G4" s="461" t="s">
        <v>16</v>
      </c>
      <c r="H4" s="461" t="s">
        <v>16</v>
      </c>
      <c r="I4" s="461" t="s">
        <v>16</v>
      </c>
      <c r="J4" s="461" t="s">
        <v>16</v>
      </c>
      <c r="K4" s="461" t="s">
        <v>16</v>
      </c>
      <c r="L4" s="461" t="s">
        <v>16</v>
      </c>
      <c r="M4" s="461" t="s">
        <v>16</v>
      </c>
    </row>
    <row r="5" spans="1:13">
      <c r="A5" s="462" t="s">
        <v>200</v>
      </c>
      <c r="B5" s="463"/>
      <c r="C5" s="463"/>
      <c r="D5" s="464"/>
      <c r="E5" s="463"/>
      <c r="F5" s="463"/>
      <c r="G5" s="463"/>
      <c r="H5" s="463"/>
      <c r="I5" s="463"/>
      <c r="J5" s="463"/>
      <c r="K5" s="463"/>
      <c r="L5" s="465"/>
      <c r="M5" s="466"/>
    </row>
    <row r="6" spans="1:13">
      <c r="A6" s="467">
        <v>1</v>
      </c>
      <c r="B6" s="435">
        <f>'[4]Вед.замера Карягин'!C14/1000</f>
        <v>0</v>
      </c>
      <c r="C6" s="468">
        <f>'[4]Вед.замера Карягин'!G14/1000</f>
        <v>1.7999999999999999E-2</v>
      </c>
      <c r="D6" s="435">
        <f>'[4]Ведомость замера ЗК свод.'!E7/1000</f>
        <v>2.9000000000000001E-2</v>
      </c>
      <c r="E6" s="435">
        <f>'[4]Ведомость замера МРСК  '!G7/1000</f>
        <v>5.8000000000000003E-2</v>
      </c>
      <c r="F6" s="468">
        <f>'[4]Ведомость замера (ОФ-12)'!G5/1000</f>
        <v>2.0174400000000001</v>
      </c>
      <c r="G6" s="468">
        <f>'[4]Ведом. замера Уралпрогресс '!E14/1000</f>
        <v>0.184</v>
      </c>
      <c r="H6" s="468">
        <f>'[4]Ведомость замера (ОФ-12)'!C5/1000</f>
        <v>1.017E-2</v>
      </c>
      <c r="I6" s="468">
        <f>'[4]Ведомость замера Энергосфера'!P18/1000</f>
        <v>0.51700000000000002</v>
      </c>
      <c r="J6" s="435">
        <f>'[4]Ведомость замера МРСК  '!M7/1000</f>
        <v>0.1225</v>
      </c>
      <c r="K6" s="435">
        <f>'[4]Ведомость замера МРСК  '!O7/1000</f>
        <v>0</v>
      </c>
      <c r="L6" s="435">
        <f>'[4]Ведомость замера МРСК  '!Q7/1000</f>
        <v>0.44500000000000001</v>
      </c>
      <c r="M6" s="469">
        <f>B6+C6+D6+E6+F6+G6+H6+I6+J6+K6+L6</f>
        <v>3.4011100000000001</v>
      </c>
    </row>
    <row r="7" spans="1:13">
      <c r="A7" s="467">
        <v>2</v>
      </c>
      <c r="B7" s="435">
        <f>'[4]Вед.замера Карягин'!C15/1000</f>
        <v>0</v>
      </c>
      <c r="C7" s="468">
        <f>'[4]Вед.замера Карягин'!G15/1000</f>
        <v>1.7999999999999999E-2</v>
      </c>
      <c r="D7" s="435">
        <f>'[4]Ведомость замера ЗК свод.'!E8/1000</f>
        <v>2.8000000000000001E-2</v>
      </c>
      <c r="E7" s="435">
        <f>'[4]Ведомость замера МРСК  '!G8/1000</f>
        <v>5.6000000000000001E-2</v>
      </c>
      <c r="F7" s="468">
        <f>'[4]Ведомость замера (ОФ-12)'!G6/1000</f>
        <v>2.0147400000000002</v>
      </c>
      <c r="G7" s="468">
        <f>'[4]Ведом. замера Уралпрогресс '!E15/1000</f>
        <v>0.24199999999999999</v>
      </c>
      <c r="H7" s="468">
        <f>'[4]Ведомость замера (ОФ-12)'!C6/1000</f>
        <v>1.017E-2</v>
      </c>
      <c r="I7" s="468">
        <f>'[4]Ведомость замера Энергосфера'!P19/1000</f>
        <v>0.51700000000000002</v>
      </c>
      <c r="J7" s="435">
        <f>'[4]Ведомость замера МРСК  '!M8/1000</f>
        <v>0.1225</v>
      </c>
      <c r="K7" s="434">
        <f>'[4]Ведомость замера МРСК  '!O8/1000</f>
        <v>0</v>
      </c>
      <c r="L7" s="435">
        <f>'[4]Ведомость замера МРСК  '!Q8/1000</f>
        <v>0.56499999999999995</v>
      </c>
      <c r="M7" s="469">
        <f t="shared" ref="M7:M29" si="0">B7+C7+D7+E7+F7+G7+H7+I7+J7+K7+L7</f>
        <v>3.57341</v>
      </c>
    </row>
    <row r="8" spans="1:13">
      <c r="A8" s="467">
        <v>3</v>
      </c>
      <c r="B8" s="435">
        <f>'[4]Вед.замера Карягин'!C16/1000</f>
        <v>0</v>
      </c>
      <c r="C8" s="468">
        <f>'[4]Вед.замера Карягин'!G16/1000</f>
        <v>2.1000000000000001E-2</v>
      </c>
      <c r="D8" s="435">
        <f>'[4]Ведомость замера ЗК свод.'!E9/1000</f>
        <v>2.8000000000000001E-2</v>
      </c>
      <c r="E8" s="435">
        <f>'[4]Ведомость замера МРСК  '!G9/1000</f>
        <v>5.5E-2</v>
      </c>
      <c r="F8" s="468">
        <f>'[4]Ведомость замера (ОФ-12)'!G7/1000</f>
        <v>2.03112</v>
      </c>
      <c r="G8" s="468">
        <f>'[4]Ведом. замера Уралпрогресс '!E16/1000</f>
        <v>0.24</v>
      </c>
      <c r="H8" s="468">
        <f>'[4]Ведомость замера (ОФ-12)'!C7/1000</f>
        <v>1.017E-2</v>
      </c>
      <c r="I8" s="468">
        <f>'[4]Ведомость замера Энергосфера'!P20/1000</f>
        <v>0.51700000000000002</v>
      </c>
      <c r="J8" s="435">
        <f>'[4]Ведомость замера МРСК  '!M9/1000</f>
        <v>0.1225</v>
      </c>
      <c r="K8" s="434">
        <f>'[4]Ведомость замера МРСК  '!O9/1000</f>
        <v>0</v>
      </c>
      <c r="L8" s="435">
        <f>'[4]Ведомость замера МРСК  '!Q9/1000</f>
        <v>0.56499999999999995</v>
      </c>
      <c r="M8" s="469">
        <f t="shared" si="0"/>
        <v>3.5897899999999998</v>
      </c>
    </row>
    <row r="9" spans="1:13">
      <c r="A9" s="467">
        <v>4</v>
      </c>
      <c r="B9" s="435">
        <f>'[4]Вед.замера Карягин'!C17/1000</f>
        <v>0</v>
      </c>
      <c r="C9" s="468">
        <f>'[4]Вед.замера Карягин'!G17/1000</f>
        <v>1.2999999999999999E-2</v>
      </c>
      <c r="D9" s="435">
        <f>'[4]Ведомость замера ЗК свод.'!E10/1000</f>
        <v>2.9000000000000001E-2</v>
      </c>
      <c r="E9" s="435">
        <f>'[4]Ведомость замера МРСК  '!G10/1000</f>
        <v>5.6000000000000001E-2</v>
      </c>
      <c r="F9" s="468">
        <f>'[4]Ведомость замера (ОФ-12)'!G8/1000</f>
        <v>2.0259999999999998</v>
      </c>
      <c r="G9" s="468">
        <f>'[4]Ведом. замера Уралпрогресс '!E17/1000</f>
        <v>0.217</v>
      </c>
      <c r="H9" s="468">
        <f>'[4]Ведомость замера (ОФ-12)'!C8/1000</f>
        <v>2.511E-2</v>
      </c>
      <c r="I9" s="468">
        <f>'[4]Ведомость замера Энергосфера'!P21/1000</f>
        <v>0.51800000000000002</v>
      </c>
      <c r="J9" s="435">
        <f>'[4]Ведомость замера МРСК  '!M10/1000</f>
        <v>0.1225</v>
      </c>
      <c r="K9" s="434">
        <f>'[4]Ведомость замера МРСК  '!O10/1000</f>
        <v>0</v>
      </c>
      <c r="L9" s="435">
        <f>'[4]Ведомость замера МРСК  '!Q10/1000</f>
        <v>0.56499999999999995</v>
      </c>
      <c r="M9" s="469">
        <f t="shared" si="0"/>
        <v>3.5716099999999997</v>
      </c>
    </row>
    <row r="10" spans="1:13">
      <c r="A10" s="467">
        <v>5</v>
      </c>
      <c r="B10" s="435">
        <f>'[4]Вед.замера Карягин'!C18/1000</f>
        <v>0</v>
      </c>
      <c r="C10" s="468">
        <f>'[4]Вед.замера Карягин'!G18/1000</f>
        <v>1.2E-2</v>
      </c>
      <c r="D10" s="435">
        <f>'[4]Ведомость замера ЗК свод.'!E11/1000</f>
        <v>0.03</v>
      </c>
      <c r="E10" s="435">
        <f>'[4]Ведомость замера МРСК  '!G11/1000</f>
        <v>5.6000000000000001E-2</v>
      </c>
      <c r="F10" s="468">
        <f>'[4]Ведомость замера (ОФ-12)'!G9/1000</f>
        <v>2.0091600000000001</v>
      </c>
      <c r="G10" s="468">
        <f>'[4]Ведом. замера Уралпрогресс '!E18/1000</f>
        <v>0.154</v>
      </c>
      <c r="H10" s="468">
        <f>'[4]Ведомость замера (ОФ-12)'!C9/1000</f>
        <v>3.0960000000000001E-2</v>
      </c>
      <c r="I10" s="468">
        <f>'[4]Ведомость замера Энергосфера'!P22/1000</f>
        <v>0.51800000000000002</v>
      </c>
      <c r="J10" s="435">
        <f>'[4]Ведомость замера МРСК  '!M11/1000</f>
        <v>0.1225</v>
      </c>
      <c r="K10" s="434">
        <f>'[4]Ведомость замера МРСК  '!O11/1000</f>
        <v>0</v>
      </c>
      <c r="L10" s="435">
        <f>'[4]Ведомость замера МРСК  '!Q11/1000</f>
        <v>0.56499999999999995</v>
      </c>
      <c r="M10" s="469">
        <f t="shared" si="0"/>
        <v>3.4976199999999995</v>
      </c>
    </row>
    <row r="11" spans="1:13">
      <c r="A11" s="467">
        <v>6</v>
      </c>
      <c r="B11" s="435">
        <f>'[4]Вед.замера Карягин'!C19/1000</f>
        <v>0</v>
      </c>
      <c r="C11" s="468">
        <f>'[4]Вед.замера Карягин'!G19/1000</f>
        <v>1.2E-2</v>
      </c>
      <c r="D11" s="435">
        <f>'[4]Ведомость замера ЗК свод.'!E12/1000</f>
        <v>2.8000000000000001E-2</v>
      </c>
      <c r="E11" s="435">
        <f>'[4]Ведомость замера МРСК  '!G12/1000</f>
        <v>5.6000000000000001E-2</v>
      </c>
      <c r="F11" s="468">
        <f>'[4]Ведомость замера (ОФ-12)'!G10/1000</f>
        <v>1.98882</v>
      </c>
      <c r="G11" s="468">
        <f>'[4]Ведом. замера Уралпрогресс '!E19/1000</f>
        <v>0.23899999999999999</v>
      </c>
      <c r="H11" s="468">
        <f>'[4]Ведомость замера (ОФ-12)'!C10/1000</f>
        <v>3.0780000000000002E-2</v>
      </c>
      <c r="I11" s="468">
        <f>'[4]Ведомость замера Энергосфера'!P23/1000</f>
        <v>0.51800000000000002</v>
      </c>
      <c r="J11" s="435">
        <f>'[4]Ведомость замера МРСК  '!M12/1000</f>
        <v>0.13450000000000001</v>
      </c>
      <c r="K11" s="434">
        <f>'[4]Ведомость замера МРСК  '!O12/1000</f>
        <v>0</v>
      </c>
      <c r="L11" s="435">
        <f>'[4]Ведомость замера МРСК  '!Q12/1000</f>
        <v>0.56499999999999995</v>
      </c>
      <c r="M11" s="469">
        <f t="shared" si="0"/>
        <v>3.5721000000000003</v>
      </c>
    </row>
    <row r="12" spans="1:13">
      <c r="A12" s="470">
        <v>7</v>
      </c>
      <c r="B12" s="435">
        <f>'[4]Вед.замера Карягин'!C20/1000</f>
        <v>0</v>
      </c>
      <c r="C12" s="468">
        <f>'[4]Вед.замера Карягин'!G20/1000</f>
        <v>1.2E-2</v>
      </c>
      <c r="D12" s="435">
        <f>'[4]Ведомость замера ЗК свод.'!E13/1000</f>
        <v>3.2000000000000001E-2</v>
      </c>
      <c r="E12" s="435">
        <f>'[4]Ведомость замера МРСК  '!G13/1000</f>
        <v>5.6000000000000001E-2</v>
      </c>
      <c r="F12" s="468">
        <f>'[4]Ведомость замера (ОФ-12)'!G11/1000</f>
        <v>1.9935</v>
      </c>
      <c r="G12" s="468">
        <f>'[4]Ведом. замера Уралпрогресс '!E20/1000</f>
        <v>0.23499999999999999</v>
      </c>
      <c r="H12" s="468">
        <f>'[4]Ведомость замера (ОФ-12)'!C11/1000</f>
        <v>3.0780000000000002E-2</v>
      </c>
      <c r="I12" s="468">
        <f>'[4]Ведомость замера Энергосфера'!P24/1000</f>
        <v>0.51800000000000002</v>
      </c>
      <c r="J12" s="435">
        <f>'[4]Ведомость замера МРСК  '!M13/1000</f>
        <v>0.1225</v>
      </c>
      <c r="K12" s="434">
        <f>'[4]Ведомость замера МРСК  '!O13/1000</f>
        <v>0</v>
      </c>
      <c r="L12" s="435">
        <f>'[4]Ведомость замера МРСК  '!Q13/1000</f>
        <v>0.56499999999999995</v>
      </c>
      <c r="M12" s="469">
        <f t="shared" si="0"/>
        <v>3.5647799999999998</v>
      </c>
    </row>
    <row r="13" spans="1:13">
      <c r="A13" s="470">
        <v>8</v>
      </c>
      <c r="B13" s="435">
        <f>'[4]Вед.замера Карягин'!C21/1000</f>
        <v>0</v>
      </c>
      <c r="C13" s="468">
        <f>'[4]Вед.замера Карягин'!G21/1000</f>
        <v>1.2E-2</v>
      </c>
      <c r="D13" s="435">
        <f>'[4]Ведомость замера ЗК свод.'!E14/1000</f>
        <v>4.1000000000000002E-2</v>
      </c>
      <c r="E13" s="435">
        <f>'[4]Ведомость замера МРСК  '!G14/1000</f>
        <v>6.0999999999999999E-2</v>
      </c>
      <c r="F13" s="468">
        <f>'[4]Ведомость замера (ОФ-12)'!G12/1000</f>
        <v>1.8077399999999999</v>
      </c>
      <c r="G13" s="468">
        <f>'[4]Ведом. замера Уралпрогресс '!E21/1000</f>
        <v>0.14099999999999999</v>
      </c>
      <c r="H13" s="468">
        <f>'[4]Ведомость замера (ОФ-12)'!C12/1000</f>
        <v>3.0780000000000002E-2</v>
      </c>
      <c r="I13" s="468">
        <f>'[4]Ведомость замера Энергосфера'!P25/1000</f>
        <v>0.51900000000000002</v>
      </c>
      <c r="J13" s="435">
        <f>'[4]Ведомость замера МРСК  '!M14/1000</f>
        <v>0.1225</v>
      </c>
      <c r="K13" s="434">
        <f>'[4]Ведомость замера МРСК  '!O14/1000</f>
        <v>0</v>
      </c>
      <c r="L13" s="435">
        <f>'[4]Ведомость замера МРСК  '!Q14/1000</f>
        <v>0.56499999999999995</v>
      </c>
      <c r="M13" s="469">
        <f t="shared" si="0"/>
        <v>3.30002</v>
      </c>
    </row>
    <row r="14" spans="1:13">
      <c r="A14" s="470">
        <v>9</v>
      </c>
      <c r="B14" s="435">
        <f>'[4]Вед.замера Карягин'!C22/1000</f>
        <v>0</v>
      </c>
      <c r="C14" s="468">
        <f>'[4]Вед.замера Карягин'!G22/1000</f>
        <v>1.2E-2</v>
      </c>
      <c r="D14" s="435">
        <f>'[4]Ведомость замера ЗК свод.'!E15/1000</f>
        <v>5.1999999999999998E-2</v>
      </c>
      <c r="E14" s="435">
        <f>'[4]Ведомость замера МРСК  '!G15/1000</f>
        <v>6.2E-2</v>
      </c>
      <c r="F14" s="468">
        <f>'[4]Ведомость замера (ОФ-12)'!G13/1000</f>
        <v>1.7964</v>
      </c>
      <c r="G14" s="468">
        <f>'[4]Ведом. замера Уралпрогресс '!E22/1000</f>
        <v>0.104</v>
      </c>
      <c r="H14" s="468">
        <f>'[4]Ведомость замера (ОФ-12)'!C13/1000</f>
        <v>3.0420000000000003E-2</v>
      </c>
      <c r="I14" s="468">
        <f>'[4]Ведомость замера Энергосфера'!P26/1000</f>
        <v>0.51700000000000002</v>
      </c>
      <c r="J14" s="435">
        <f>'[4]Ведомость замера МРСК  '!M15/1000</f>
        <v>0.1225</v>
      </c>
      <c r="K14" s="434">
        <f>'[4]Ведомость замера МРСК  '!O15/1000</f>
        <v>0</v>
      </c>
      <c r="L14" s="435">
        <f>'[4]Ведомость замера МРСК  '!Q15/1000</f>
        <v>0.56499999999999995</v>
      </c>
      <c r="M14" s="469">
        <f t="shared" si="0"/>
        <v>3.26132</v>
      </c>
    </row>
    <row r="15" spans="1:13">
      <c r="A15" s="470">
        <v>10</v>
      </c>
      <c r="B15" s="435">
        <f>'[4]Вед.замера Карягин'!C23/1000</f>
        <v>0</v>
      </c>
      <c r="C15" s="468">
        <f>'[4]Вед.замера Карягин'!G23/1000</f>
        <v>1.2E-2</v>
      </c>
      <c r="D15" s="435">
        <f>'[4]Ведомость замера ЗК свод.'!E16/1000</f>
        <v>5.5E-2</v>
      </c>
      <c r="E15" s="435">
        <f>'[4]Ведомость замера МРСК  '!G16/1000</f>
        <v>5.8999999999999997E-2</v>
      </c>
      <c r="F15" s="468">
        <f>'[4]Ведомость замера (ОФ-12)'!G14/1000</f>
        <v>1.8127800000000001</v>
      </c>
      <c r="G15" s="468">
        <f>'[4]Ведом. замера Уралпрогресс '!E23/1000</f>
        <v>0.10100000000000001</v>
      </c>
      <c r="H15" s="468">
        <f>'[4]Ведомость замера (ОФ-12)'!C14/1000</f>
        <v>3.024E-2</v>
      </c>
      <c r="I15" s="468">
        <f>'[4]Ведомость замера Энергосфера'!P27/1000</f>
        <v>0.51600000000000001</v>
      </c>
      <c r="J15" s="435">
        <f>'[4]Ведомость замера МРСК  '!M16/1000</f>
        <v>0.1225</v>
      </c>
      <c r="K15" s="434">
        <f>'[4]Ведомость замера МРСК  '!O16/1000</f>
        <v>0</v>
      </c>
      <c r="L15" s="435">
        <f>'[4]Ведомость замера МРСК  '!Q16/1000</f>
        <v>0.56499999999999995</v>
      </c>
      <c r="M15" s="469">
        <f t="shared" si="0"/>
        <v>3.27352</v>
      </c>
    </row>
    <row r="16" spans="1:13">
      <c r="A16" s="470">
        <v>11</v>
      </c>
      <c r="B16" s="435">
        <f>'[4]Вед.замера Карягин'!C24/1000</f>
        <v>0</v>
      </c>
      <c r="C16" s="468">
        <f>'[4]Вед.замера Карягин'!G24/1000</f>
        <v>1.2E-2</v>
      </c>
      <c r="D16" s="435">
        <f>'[4]Ведомость замера ЗК свод.'!E17/1000</f>
        <v>5.8999999999999997E-2</v>
      </c>
      <c r="E16" s="435">
        <f>'[4]Ведомость замера МРСК  '!G17/1000</f>
        <v>5.7000000000000002E-2</v>
      </c>
      <c r="F16" s="468">
        <f>'[4]Ведомость замера (ОФ-12)'!G15/1000</f>
        <v>1.845</v>
      </c>
      <c r="G16" s="468">
        <f>'[4]Ведом. замера Уралпрогресс '!E24/1000</f>
        <v>0.1</v>
      </c>
      <c r="H16" s="468">
        <f>'[4]Ведомость замера (ОФ-12)'!C15/1000</f>
        <v>3.015E-2</v>
      </c>
      <c r="I16" s="468">
        <f>'[4]Ведомость замера Энергосфера'!P28/1000</f>
        <v>0.51500000000000001</v>
      </c>
      <c r="J16" s="435">
        <f>'[4]Ведомость замера МРСК  '!M17/1000</f>
        <v>0.1225</v>
      </c>
      <c r="K16" s="434">
        <f>'[4]Ведомость замера МРСК  '!O17/1000</f>
        <v>0</v>
      </c>
      <c r="L16" s="435">
        <f>'[4]Ведомость замера МРСК  '!Q17/1000</f>
        <v>0.56499999999999995</v>
      </c>
      <c r="M16" s="469">
        <f t="shared" si="0"/>
        <v>3.30565</v>
      </c>
    </row>
    <row r="17" spans="1:13">
      <c r="A17" s="470">
        <v>12</v>
      </c>
      <c r="B17" s="435">
        <f>'[4]Вед.замера Карягин'!C25/1000</f>
        <v>0</v>
      </c>
      <c r="C17" s="468">
        <f>'[4]Вед.замера Карягин'!G25/1000</f>
        <v>1.2999999999999999E-2</v>
      </c>
      <c r="D17" s="435">
        <f>'[4]Ведомость замера ЗК свод.'!E18/1000</f>
        <v>5.3999999999999999E-2</v>
      </c>
      <c r="E17" s="435">
        <f>'[4]Ведомость замера МРСК  '!G18/1000</f>
        <v>6.0999999999999999E-2</v>
      </c>
      <c r="F17" s="468">
        <f>'[4]Ведомость замера (ОФ-12)'!G16/1000</f>
        <v>1.85382</v>
      </c>
      <c r="G17" s="468">
        <f>'[4]Ведом. замера Уралпрогресс '!E25/1000</f>
        <v>0.10199999999999999</v>
      </c>
      <c r="H17" s="468">
        <f>'[4]Ведомость замера (ОФ-12)'!C16/1000</f>
        <v>3.024E-2</v>
      </c>
      <c r="I17" s="468">
        <f>'[4]Ведомость замера Энергосфера'!P29/1000</f>
        <v>0.51200000000000001</v>
      </c>
      <c r="J17" s="435">
        <f>'[4]Ведомость замера МРСК  '!M18/1000</f>
        <v>0.1225</v>
      </c>
      <c r="K17" s="434">
        <f>'[4]Ведомость замера МРСК  '!O18/1000</f>
        <v>0</v>
      </c>
      <c r="L17" s="435">
        <f>'[4]Ведомость замера МРСК  '!Q18/1000</f>
        <v>0.56499999999999995</v>
      </c>
      <c r="M17" s="469">
        <f t="shared" si="0"/>
        <v>3.3135599999999998</v>
      </c>
    </row>
    <row r="18" spans="1:13">
      <c r="A18" s="470">
        <v>13</v>
      </c>
      <c r="B18" s="435">
        <f>'[4]Вед.замера Карягин'!C26/1000</f>
        <v>0</v>
      </c>
      <c r="C18" s="468">
        <f>'[4]Вед.замера Карягин'!G26/1000</f>
        <v>1.2999999999999999E-2</v>
      </c>
      <c r="D18" s="435">
        <f>'[4]Ведомость замера ЗК свод.'!E19/1000</f>
        <v>5.6000000000000001E-2</v>
      </c>
      <c r="E18" s="435">
        <f>'[4]Ведомость замера МРСК  '!G19/1000</f>
        <v>5.8000000000000003E-2</v>
      </c>
      <c r="F18" s="468">
        <f>'[4]Ведомость замера (ОФ-12)'!G17/1000</f>
        <v>2.01546</v>
      </c>
      <c r="G18" s="468">
        <f>'[4]Ведом. замера Уралпрогресс '!E26/1000</f>
        <v>0.10299999999999999</v>
      </c>
      <c r="H18" s="468">
        <f>'[4]Ведомость замера (ОФ-12)'!C17/1000</f>
        <v>2.997E-2</v>
      </c>
      <c r="I18" s="468">
        <f>'[4]Ведомость замера Энергосфера'!P30/1000</f>
        <v>0.50900000000000001</v>
      </c>
      <c r="J18" s="435">
        <f>'[4]Ведомость замера МРСК  '!M19/1000</f>
        <v>0.13450000000000001</v>
      </c>
      <c r="K18" s="434">
        <f>'[4]Ведомость замера МРСК  '!O19/1000</f>
        <v>0</v>
      </c>
      <c r="L18" s="435">
        <f>'[4]Ведомость замера МРСК  '!Q19/1000</f>
        <v>0.56499999999999995</v>
      </c>
      <c r="M18" s="469">
        <f t="shared" si="0"/>
        <v>3.48393</v>
      </c>
    </row>
    <row r="19" spans="1:13">
      <c r="A19" s="470">
        <v>14</v>
      </c>
      <c r="B19" s="435">
        <f>'[4]Вед.замера Карягин'!C27/1000</f>
        <v>0</v>
      </c>
      <c r="C19" s="468">
        <f>'[4]Вед.замера Карягин'!G27/1000</f>
        <v>1.2999999999999999E-2</v>
      </c>
      <c r="D19" s="435">
        <f>'[4]Ведомость замера ЗК свод.'!E20/1000</f>
        <v>5.7000000000000002E-2</v>
      </c>
      <c r="E19" s="435">
        <f>'[4]Ведомость замера МРСК  '!G20/1000</f>
        <v>5.8000000000000003E-2</v>
      </c>
      <c r="F19" s="468">
        <f>'[4]Ведомость замера (ОФ-12)'!G18/1000</f>
        <v>1.99278</v>
      </c>
      <c r="G19" s="468">
        <f>'[4]Ведом. замера Уралпрогресс '!E27/1000</f>
        <v>0.104</v>
      </c>
      <c r="H19" s="468">
        <f>'[4]Ведомость замера (ОФ-12)'!C18/1000</f>
        <v>2.997E-2</v>
      </c>
      <c r="I19" s="468">
        <f>'[4]Ведомость замера Энергосфера'!P31/1000</f>
        <v>0.50900000000000001</v>
      </c>
      <c r="J19" s="435">
        <f>'[4]Ведомость замера МРСК  '!M20/1000</f>
        <v>0.1225</v>
      </c>
      <c r="K19" s="434">
        <f>'[4]Ведомость замера МРСК  '!O20/1000</f>
        <v>0</v>
      </c>
      <c r="L19" s="435">
        <f>'[4]Ведомость замера МРСК  '!Q20/1000</f>
        <v>0.56499999999999995</v>
      </c>
      <c r="M19" s="469">
        <f t="shared" si="0"/>
        <v>3.4512499999999999</v>
      </c>
    </row>
    <row r="20" spans="1:13">
      <c r="A20" s="470">
        <v>15</v>
      </c>
      <c r="B20" s="435">
        <f>'[4]Вед.замера Карягин'!C28/1000</f>
        <v>0</v>
      </c>
      <c r="C20" s="468">
        <f>'[4]Вед.замера Карягин'!G28/1000</f>
        <v>1.2999999999999999E-2</v>
      </c>
      <c r="D20" s="435">
        <f>'[4]Ведомость замера ЗК свод.'!E21/1000</f>
        <v>0.05</v>
      </c>
      <c r="E20" s="435">
        <f>'[4]Ведомость замера МРСК  '!G21/1000</f>
        <v>6.2E-2</v>
      </c>
      <c r="F20" s="468">
        <f>'[4]Ведомость замера (ОФ-12)'!G19/1000</f>
        <v>1.9270799999999999</v>
      </c>
      <c r="G20" s="468">
        <f>'[4]Ведом. замера Уралпрогресс '!E28/1000</f>
        <v>0.105</v>
      </c>
      <c r="H20" s="468">
        <f>'[4]Ведомость замера (ОФ-12)'!C19/1000</f>
        <v>2.1239999999999998E-2</v>
      </c>
      <c r="I20" s="468">
        <f>'[4]Ведомость замера Энергосфера'!P32/1000</f>
        <v>0.50900000000000001</v>
      </c>
      <c r="J20" s="435">
        <f>'[4]Ведомость замера МРСК  '!M21/1000</f>
        <v>0.1225</v>
      </c>
      <c r="K20" s="434">
        <f>'[4]Ведомость замера МРСК  '!O21/1000</f>
        <v>0</v>
      </c>
      <c r="L20" s="435">
        <f>'[4]Ведомость замера МРСК  '!Q21/1000</f>
        <v>0.56499999999999995</v>
      </c>
      <c r="M20" s="469">
        <f t="shared" si="0"/>
        <v>3.3748200000000002</v>
      </c>
    </row>
    <row r="21" spans="1:13">
      <c r="A21" s="470">
        <v>16</v>
      </c>
      <c r="B21" s="435">
        <f>'[4]Вед.замера Карягин'!C29/1000</f>
        <v>0</v>
      </c>
      <c r="C21" s="468">
        <f>'[4]Вед.замера Карягин'!G29/1000</f>
        <v>1.2999999999999999E-2</v>
      </c>
      <c r="D21" s="435">
        <f>'[4]Ведомость замера ЗК свод.'!E22/1000</f>
        <v>0.03</v>
      </c>
      <c r="E21" s="435">
        <f>'[4]Ведомость замера МРСК  '!G22/1000</f>
        <v>6.0999999999999999E-2</v>
      </c>
      <c r="F21" s="468">
        <f>'[4]Ведомость замера (ОФ-12)'!G20/1000</f>
        <v>1.9828800000000002</v>
      </c>
      <c r="G21" s="468">
        <f>'[4]Ведом. замера Уралпрогресс '!E29/1000</f>
        <v>0.125</v>
      </c>
      <c r="H21" s="468">
        <f>'[4]Ведомость замера (ОФ-12)'!C20/1000</f>
        <v>9.7200000000000012E-3</v>
      </c>
      <c r="I21" s="468">
        <f>'[4]Ведомость замера Энергосфера'!P33/1000</f>
        <v>0.51100000000000001</v>
      </c>
      <c r="J21" s="435">
        <f>'[4]Ведомость замера МРСК  '!M22/1000</f>
        <v>0.1225</v>
      </c>
      <c r="K21" s="434">
        <f>'[4]Ведомость замера МРСК  '!O22/1000</f>
        <v>0</v>
      </c>
      <c r="L21" s="435">
        <f>'[4]Ведомость замера МРСК  '!Q22/1000</f>
        <v>0.56499999999999995</v>
      </c>
      <c r="M21" s="469">
        <f t="shared" si="0"/>
        <v>3.4201000000000006</v>
      </c>
    </row>
    <row r="22" spans="1:13">
      <c r="A22" s="470">
        <v>17</v>
      </c>
      <c r="B22" s="435">
        <f>'[4]Вед.замера Карягин'!C30/1000</f>
        <v>0</v>
      </c>
      <c r="C22" s="468">
        <f>'[4]Вед.замера Карягин'!G30/1000</f>
        <v>1.4E-2</v>
      </c>
      <c r="D22" s="435">
        <f>'[4]Ведомость замера ЗК свод.'!E23/1000</f>
        <v>1.7000000000000001E-2</v>
      </c>
      <c r="E22" s="435">
        <f>'[4]Ведомость замера МРСК  '!G23/1000</f>
        <v>0.05</v>
      </c>
      <c r="F22" s="468">
        <f>'[4]Ведомость замера (ОФ-12)'!G21/1000</f>
        <v>1.9391400000000001</v>
      </c>
      <c r="G22" s="468">
        <f>'[4]Ведом. замера Уралпрогресс '!E30/1000</f>
        <v>0.13200000000000001</v>
      </c>
      <c r="H22" s="468">
        <f>'[4]Ведомость замера (ОФ-12)'!C21/1000</f>
        <v>9.9000000000000008E-3</v>
      </c>
      <c r="I22" s="468">
        <f>'[4]Ведомость замера Энергосфера'!P34/1000</f>
        <v>0.51100000000000001</v>
      </c>
      <c r="J22" s="435">
        <f>'[4]Ведомость замера МРСК  '!M23/1000</f>
        <v>0.1225</v>
      </c>
      <c r="K22" s="434">
        <f>'[4]Ведомость замера МРСК  '!O23/1000</f>
        <v>0</v>
      </c>
      <c r="L22" s="435">
        <f>'[4]Ведомость замера МРСК  '!Q23/1000</f>
        <v>0.56499999999999995</v>
      </c>
      <c r="M22" s="469">
        <f t="shared" si="0"/>
        <v>3.3605400000000003</v>
      </c>
    </row>
    <row r="23" spans="1:13">
      <c r="A23" s="470">
        <v>18</v>
      </c>
      <c r="B23" s="435">
        <f>'[4]Вед.замера Карягин'!C31/1000</f>
        <v>0</v>
      </c>
      <c r="C23" s="468">
        <f>'[4]Вед.замера Карягин'!G31/1000</f>
        <v>1.4999999999999999E-2</v>
      </c>
      <c r="D23" s="435">
        <f>'[4]Ведомость замера ЗК свод.'!E24/1000</f>
        <v>0.02</v>
      </c>
      <c r="E23" s="435">
        <f>'[4]Ведомость замера МРСК  '!G24/1000</f>
        <v>6.9000000000000006E-2</v>
      </c>
      <c r="F23" s="468">
        <f>'[4]Ведомость замера (ОФ-12)'!G22/1000</f>
        <v>1.8759600000000001</v>
      </c>
      <c r="G23" s="468">
        <f>'[4]Ведом. замера Уралпрогресс '!E31/1000</f>
        <v>0.13</v>
      </c>
      <c r="H23" s="468">
        <f>'[4]Ведомость замера (ОФ-12)'!C22/1000</f>
        <v>9.7200000000000012E-3</v>
      </c>
      <c r="I23" s="468">
        <f>'[4]Ведомость замера Энергосфера'!P35/1000</f>
        <v>0.51100000000000001</v>
      </c>
      <c r="J23" s="435">
        <f>'[4]Ведомость замера МРСК  '!M24/1000</f>
        <v>0.1105</v>
      </c>
      <c r="K23" s="434">
        <f>'[4]Ведомость замера МРСК  '!O24/1000</f>
        <v>0</v>
      </c>
      <c r="L23" s="435">
        <f>'[4]Ведомость замера МРСК  '!Q24/1000</f>
        <v>0.58899999999999997</v>
      </c>
      <c r="M23" s="469">
        <f t="shared" si="0"/>
        <v>3.3301800000000004</v>
      </c>
    </row>
    <row r="24" spans="1:13">
      <c r="A24" s="470">
        <v>19</v>
      </c>
      <c r="B24" s="435">
        <f>'[4]Вед.замера Карягин'!C32/1000</f>
        <v>0</v>
      </c>
      <c r="C24" s="468">
        <f>'[4]Вед.замера Карягин'!G32/1000</f>
        <v>1.4E-2</v>
      </c>
      <c r="D24" s="435">
        <f>'[4]Ведомость замера ЗК свод.'!E25/1000</f>
        <v>0.02</v>
      </c>
      <c r="E24" s="435">
        <f>'[4]Ведомость замера МРСК  '!G25/1000</f>
        <v>7.2999999999999995E-2</v>
      </c>
      <c r="F24" s="468">
        <f>'[4]Ведомость замера (ОФ-12)'!G23/1000</f>
        <v>1.9899</v>
      </c>
      <c r="G24" s="468">
        <f>'[4]Ведом. замера Уралпрогресс '!E32/1000</f>
        <v>0.129</v>
      </c>
      <c r="H24" s="468">
        <f>'[4]Ведомость замера (ОФ-12)'!C23/1000</f>
        <v>9.810000000000001E-3</v>
      </c>
      <c r="I24" s="468">
        <f>'[4]Ведомость замера Энергосфера'!P36/1000</f>
        <v>0.51200000000000001</v>
      </c>
      <c r="J24" s="435">
        <f>'[4]Ведомость замера МРСК  '!M25/1000</f>
        <v>0.1225</v>
      </c>
      <c r="K24" s="434">
        <f>'[4]Ведомость замера МРСК  '!O25/1000</f>
        <v>0</v>
      </c>
      <c r="L24" s="435">
        <f>'[4]Ведомость замера МРСК  '!Q25/1000</f>
        <v>0.56499999999999995</v>
      </c>
      <c r="M24" s="469">
        <f t="shared" si="0"/>
        <v>3.4352100000000001</v>
      </c>
    </row>
    <row r="25" spans="1:13">
      <c r="A25" s="470">
        <v>20</v>
      </c>
      <c r="B25" s="435">
        <f>'[4]Вед.замера Карягин'!C33/1000</f>
        <v>0</v>
      </c>
      <c r="C25" s="468">
        <f>'[4]Вед.замера Карягин'!G33/1000</f>
        <v>1.4E-2</v>
      </c>
      <c r="D25" s="435">
        <f>'[4]Ведомость замера ЗК свод.'!E26/1000</f>
        <v>2.1999999999999999E-2</v>
      </c>
      <c r="E25" s="435">
        <f>'[4]Ведомость замера МРСК  '!G26/1000</f>
        <v>7.2999999999999995E-2</v>
      </c>
      <c r="F25" s="468">
        <f>'[4]Ведомость замера (ОФ-12)'!G24/1000</f>
        <v>2.01024</v>
      </c>
      <c r="G25" s="468">
        <f>'[4]Ведом. замера Уралпрогресс '!E33/1000</f>
        <v>0.129</v>
      </c>
      <c r="H25" s="468">
        <f>'[4]Ведомость замера (ОФ-12)'!C24/1000</f>
        <v>9.9000000000000008E-3</v>
      </c>
      <c r="I25" s="468">
        <f>'[4]Ведомость замера Энергосфера'!P37/1000</f>
        <v>0.51300000000000001</v>
      </c>
      <c r="J25" s="435">
        <f>'[4]Ведомость замера МРСК  '!M26/1000</f>
        <v>0.1105</v>
      </c>
      <c r="K25" s="434">
        <f>'[4]Ведомость замера МРСК  '!O26/1000</f>
        <v>0</v>
      </c>
      <c r="L25" s="435">
        <f>'[4]Ведомость замера МРСК  '!Q26/1000</f>
        <v>0.56499999999999995</v>
      </c>
      <c r="M25" s="469">
        <f t="shared" si="0"/>
        <v>3.4466399999999999</v>
      </c>
    </row>
    <row r="26" spans="1:13">
      <c r="A26" s="470">
        <v>21</v>
      </c>
      <c r="B26" s="435">
        <f>'[4]Вед.замера Карягин'!C34/1000</f>
        <v>0</v>
      </c>
      <c r="C26" s="468">
        <f>'[4]Вед.замера Карягин'!G34/1000</f>
        <v>1.4E-2</v>
      </c>
      <c r="D26" s="435">
        <f>'[4]Ведомость замера ЗК свод.'!E27/1000</f>
        <v>2.1999999999999999E-2</v>
      </c>
      <c r="E26" s="435">
        <f>'[4]Ведомость замера МРСК  '!G27/1000</f>
        <v>6.2E-2</v>
      </c>
      <c r="F26" s="468">
        <f>'[4]Ведомость замера (ОФ-12)'!G25/1000</f>
        <v>1.95912</v>
      </c>
      <c r="G26" s="468">
        <f>'[4]Ведом. замера Уралпрогресс '!E34/1000</f>
        <v>0.107</v>
      </c>
      <c r="H26" s="468">
        <f>'[4]Ведомость замера (ОФ-12)'!C25/1000</f>
        <v>9.810000000000001E-3</v>
      </c>
      <c r="I26" s="468">
        <f>'[4]Ведомость замера Энергосфера'!P38/1000</f>
        <v>0.51300000000000001</v>
      </c>
      <c r="J26" s="435">
        <f>'[4]Ведомость замера МРСК  '!M27/1000</f>
        <v>0.1225</v>
      </c>
      <c r="K26" s="434">
        <f>'[4]Ведомость замера МРСК  '!O27/1000</f>
        <v>0</v>
      </c>
      <c r="L26" s="435">
        <f>'[4]Ведомость замера МРСК  '!Q27/1000</f>
        <v>0.56499999999999995</v>
      </c>
      <c r="M26" s="469">
        <f t="shared" si="0"/>
        <v>3.3744299999999998</v>
      </c>
    </row>
    <row r="27" spans="1:13">
      <c r="A27" s="470">
        <v>22</v>
      </c>
      <c r="B27" s="435">
        <f>'[4]Вед.замера Карягин'!C35/1000</f>
        <v>0</v>
      </c>
      <c r="C27" s="468">
        <f>'[4]Вед.замера Карягин'!G35/1000</f>
        <v>1.2999999999999999E-2</v>
      </c>
      <c r="D27" s="435">
        <f>'[4]Ведомость замера ЗК свод.'!E28/1000</f>
        <v>2.1999999999999999E-2</v>
      </c>
      <c r="E27" s="435">
        <f>'[4]Ведомость замера МРСК  '!G28/1000</f>
        <v>5.8000000000000003E-2</v>
      </c>
      <c r="F27" s="468">
        <f>'[4]Ведомость замера (ОФ-12)'!G26/1000</f>
        <v>1.964</v>
      </c>
      <c r="G27" s="468">
        <f>'[4]Ведом. замера Уралпрогресс '!E35/1000</f>
        <v>9.6000000000000002E-2</v>
      </c>
      <c r="H27" s="468">
        <f>'[4]Ведомость замера (ОФ-12)'!C26/1000</f>
        <v>9.9900000000000006E-3</v>
      </c>
      <c r="I27" s="468">
        <f>'[4]Ведомость замера Энергосфера'!P39/1000</f>
        <v>0.51300000000000001</v>
      </c>
      <c r="J27" s="435">
        <f>'[4]Ведомость замера МРСК  '!M28/1000</f>
        <v>0.1105</v>
      </c>
      <c r="K27" s="434">
        <f>'[4]Ведомость замера МРСК  '!O28/1000</f>
        <v>0</v>
      </c>
      <c r="L27" s="435">
        <f>'[4]Ведомость замера МРСК  '!Q28/1000</f>
        <v>0.56499999999999995</v>
      </c>
      <c r="M27" s="469">
        <f t="shared" si="0"/>
        <v>3.3514900000000001</v>
      </c>
    </row>
    <row r="28" spans="1:13">
      <c r="A28" s="470">
        <v>23</v>
      </c>
      <c r="B28" s="435">
        <f>'[4]Вед.замера Карягин'!C36/1000</f>
        <v>0</v>
      </c>
      <c r="C28" s="468">
        <f>'[4]Вед.замера Карягин'!G36/1000</f>
        <v>1.6E-2</v>
      </c>
      <c r="D28" s="435">
        <f>'[4]Ведомость замера ЗК свод.'!E29/1000</f>
        <v>2.1000000000000001E-2</v>
      </c>
      <c r="E28" s="435">
        <f>'[4]Ведомость замера МРСК  '!G29/1000</f>
        <v>5.8000000000000003E-2</v>
      </c>
      <c r="F28" s="468">
        <f>'[4]Ведомость замера (ОФ-12)'!G27/1000</f>
        <v>1.7742599999999999</v>
      </c>
      <c r="G28" s="468">
        <f>'[4]Ведом. замера Уралпрогресс '!E36/1000</f>
        <v>9.5000000000000001E-2</v>
      </c>
      <c r="H28" s="468">
        <f>'[4]Ведомость замера (ОФ-12)'!C27/1000</f>
        <v>2.52E-2</v>
      </c>
      <c r="I28" s="468">
        <f>'[4]Ведомость замера Энергосфера'!P40/1000</f>
        <v>0.51300000000000001</v>
      </c>
      <c r="J28" s="435">
        <f>'[4]Ведомость замера МРСК  '!M29/1000</f>
        <v>0.1225</v>
      </c>
      <c r="K28" s="434">
        <f>'[4]Ведомость замера МРСК  '!O29/1000</f>
        <v>0</v>
      </c>
      <c r="L28" s="435">
        <f>'[4]Ведомость замера МРСК  '!Q29/1000</f>
        <v>0.56499999999999995</v>
      </c>
      <c r="M28" s="469">
        <f t="shared" si="0"/>
        <v>3.1899599999999997</v>
      </c>
    </row>
    <row r="29" spans="1:13">
      <c r="A29" s="470">
        <v>24</v>
      </c>
      <c r="B29" s="435">
        <f>'[4]Вед.замера Карягин'!C37/1000</f>
        <v>0</v>
      </c>
      <c r="C29" s="468">
        <f>'[4]Вед.замера Карягин'!G37/1000</f>
        <v>1.7000000000000001E-2</v>
      </c>
      <c r="D29" s="435">
        <f>'[4]Ведомость замера ЗК свод.'!E30/1000</f>
        <v>2.1000000000000001E-2</v>
      </c>
      <c r="E29" s="435">
        <f>'[4]Ведомость замера МРСК  '!G30/1000</f>
        <v>5.6000000000000001E-2</v>
      </c>
      <c r="F29" s="468">
        <f>'[4]Ведомость замера (ОФ-12)'!G28/1000</f>
        <v>1.9494</v>
      </c>
      <c r="G29" s="468">
        <f>'[4]Ведом. замера Уралпрогресс '!E37/1000</f>
        <v>0.104</v>
      </c>
      <c r="H29" s="468">
        <f>'[4]Ведомость замера (ОФ-12)'!C28/1000</f>
        <v>3.0600000000000002E-2</v>
      </c>
      <c r="I29" s="468">
        <f>'[4]Ведомость замера Энергосфера'!P41/1000</f>
        <v>0.51300000000000001</v>
      </c>
      <c r="J29" s="435">
        <f>'[4]Ведомость замера МРСК  '!M30/1000</f>
        <v>0.1105</v>
      </c>
      <c r="K29" s="435">
        <f>'[4]Ведомость замера МРСК  '!O30/1000</f>
        <v>0</v>
      </c>
      <c r="L29" s="435">
        <f>'[4]Ведомость замера МРСК  '!Q30/1000</f>
        <v>0.56499999999999995</v>
      </c>
      <c r="M29" s="469">
        <f t="shared" si="0"/>
        <v>3.3665000000000003</v>
      </c>
    </row>
    <row r="30" spans="1:13">
      <c r="C30" s="471"/>
    </row>
    <row r="31" spans="1:13">
      <c r="D31" s="472"/>
    </row>
    <row r="32" spans="1:13">
      <c r="A32" t="s">
        <v>68</v>
      </c>
      <c r="K32" t="s">
        <v>69</v>
      </c>
    </row>
  </sheetData>
  <mergeCells count="5">
    <mergeCell ref="A1:M1"/>
    <mergeCell ref="A2:D2"/>
    <mergeCell ref="E2:I2"/>
    <mergeCell ref="J2:M2"/>
    <mergeCell ref="A3:A4"/>
  </mergeCells>
  <pageMargins left="0.7" right="0.7" top="0.75" bottom="0.75" header="0.3" footer="0.3"/>
  <pageSetup paperSize="9" scale="98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B121"/>
  <sheetViews>
    <sheetView topLeftCell="H1" workbookViewId="0">
      <selection activeCell="C53" sqref="C53"/>
    </sheetView>
  </sheetViews>
  <sheetFormatPr defaultRowHeight="12.75"/>
  <cols>
    <col min="1" max="1" width="6" customWidth="1"/>
    <col min="2" max="2" width="40.28515625" customWidth="1"/>
    <col min="3" max="3" width="6.85546875" customWidth="1"/>
    <col min="4" max="5" width="7" customWidth="1"/>
    <col min="6" max="8" width="7.140625" customWidth="1"/>
    <col min="9" max="11" width="7" customWidth="1"/>
    <col min="15" max="15" width="6.85546875" customWidth="1"/>
    <col min="16" max="16" width="30" customWidth="1"/>
    <col min="17" max="20" width="8.140625" customWidth="1"/>
    <col min="21" max="21" width="8.28515625" customWidth="1"/>
    <col min="22" max="26" width="8.140625" customWidth="1"/>
  </cols>
  <sheetData>
    <row r="2" spans="1:28" ht="28.5" customHeight="1">
      <c r="B2" s="473" t="s">
        <v>201</v>
      </c>
      <c r="C2" s="473"/>
      <c r="D2" s="473"/>
      <c r="E2" s="473"/>
      <c r="F2" s="473"/>
      <c r="P2" s="473" t="s">
        <v>201</v>
      </c>
      <c r="Q2" s="473"/>
      <c r="R2" s="473"/>
      <c r="S2" s="473"/>
      <c r="T2" s="473"/>
    </row>
    <row r="3" spans="1:28">
      <c r="B3" s="473"/>
      <c r="C3" s="473"/>
      <c r="D3" s="473"/>
      <c r="E3" s="473"/>
      <c r="F3" s="473"/>
      <c r="P3" s="473"/>
      <c r="Q3" s="473"/>
      <c r="R3" s="473"/>
      <c r="S3" s="473"/>
      <c r="T3" s="473"/>
    </row>
    <row r="4" spans="1:28">
      <c r="B4" s="473"/>
      <c r="C4" s="473"/>
      <c r="D4" s="473"/>
      <c r="E4" s="473"/>
      <c r="F4" s="473"/>
      <c r="P4" s="473"/>
      <c r="Q4" s="473"/>
      <c r="R4" s="473"/>
      <c r="S4" s="473"/>
      <c r="T4" s="473"/>
    </row>
    <row r="6" spans="1:28">
      <c r="B6" s="474" t="s">
        <v>202</v>
      </c>
      <c r="C6" s="474"/>
      <c r="D6" s="474"/>
      <c r="E6" s="474"/>
      <c r="F6" s="474"/>
      <c r="P6" s="474" t="s">
        <v>202</v>
      </c>
      <c r="Q6" s="474"/>
      <c r="R6" s="474"/>
      <c r="S6" s="474"/>
      <c r="T6" s="474"/>
    </row>
    <row r="7" spans="1:28">
      <c r="B7" s="474"/>
      <c r="C7" s="474"/>
      <c r="D7" s="474"/>
      <c r="E7" s="474"/>
      <c r="F7" s="474"/>
      <c r="P7" s="474"/>
      <c r="Q7" s="474"/>
      <c r="R7" s="474"/>
      <c r="S7" s="474"/>
      <c r="T7" s="474"/>
    </row>
    <row r="8" spans="1:28">
      <c r="B8" s="474"/>
      <c r="C8" s="474"/>
      <c r="D8" s="474"/>
      <c r="E8" s="474"/>
      <c r="F8" s="474"/>
      <c r="P8" s="474"/>
      <c r="Q8" s="474"/>
      <c r="R8" s="474"/>
      <c r="S8" s="474"/>
      <c r="T8" s="474"/>
    </row>
    <row r="10" spans="1:28">
      <c r="E10" s="475" t="s">
        <v>203</v>
      </c>
      <c r="F10" s="475"/>
      <c r="S10" s="475" t="s">
        <v>203</v>
      </c>
      <c r="T10" s="475"/>
    </row>
    <row r="12" spans="1:28" ht="30" customHeight="1">
      <c r="A12" s="476" t="s">
        <v>204</v>
      </c>
      <c r="B12" s="477"/>
      <c r="C12" s="478" t="s">
        <v>205</v>
      </c>
      <c r="D12" s="478"/>
      <c r="E12" s="478"/>
      <c r="F12" s="478"/>
      <c r="G12" s="479"/>
      <c r="H12" s="479"/>
      <c r="I12" s="479"/>
      <c r="J12" s="479"/>
      <c r="K12" s="479"/>
      <c r="L12" s="479"/>
      <c r="M12" s="479"/>
      <c r="N12" s="479"/>
      <c r="O12" s="476" t="s">
        <v>204</v>
      </c>
      <c r="P12" s="477"/>
      <c r="Q12" s="478" t="s">
        <v>205</v>
      </c>
      <c r="R12" s="478"/>
      <c r="S12" s="478"/>
      <c r="T12" s="478"/>
      <c r="U12" s="479"/>
      <c r="V12" s="479"/>
      <c r="W12" s="479"/>
      <c r="X12" s="479"/>
      <c r="Y12" s="479"/>
      <c r="Z12" s="479"/>
      <c r="AA12" s="479"/>
      <c r="AB12" s="479"/>
    </row>
    <row r="13" spans="1:28" ht="22.5" customHeight="1">
      <c r="A13" s="477"/>
      <c r="B13" s="477"/>
      <c r="C13" s="478"/>
      <c r="D13" s="478"/>
      <c r="E13" s="478"/>
      <c r="F13" s="478"/>
      <c r="G13" s="479"/>
      <c r="H13" s="479"/>
      <c r="I13" s="479"/>
      <c r="J13" s="479"/>
      <c r="K13" s="479"/>
      <c r="L13" s="479"/>
      <c r="M13" s="479"/>
      <c r="N13" s="479"/>
      <c r="O13" s="477"/>
      <c r="P13" s="477"/>
      <c r="Q13" s="478"/>
      <c r="R13" s="478"/>
      <c r="S13" s="478"/>
      <c r="T13" s="478"/>
      <c r="U13" s="479"/>
      <c r="V13" s="479"/>
      <c r="W13" s="479"/>
      <c r="X13" s="479"/>
      <c r="Y13" s="479"/>
      <c r="Z13" s="479"/>
      <c r="AA13" s="479"/>
      <c r="AB13" s="479"/>
    </row>
    <row r="14" spans="1:28" ht="27.75" customHeight="1">
      <c r="A14" s="480" t="s">
        <v>206</v>
      </c>
      <c r="B14" s="480" t="s">
        <v>207</v>
      </c>
      <c r="C14" s="481" t="s">
        <v>208</v>
      </c>
      <c r="D14" s="482"/>
      <c r="E14" s="481" t="s">
        <v>209</v>
      </c>
      <c r="F14" s="482"/>
      <c r="G14" s="483" t="s">
        <v>210</v>
      </c>
      <c r="H14" s="483"/>
      <c r="I14" s="483" t="s">
        <v>211</v>
      </c>
      <c r="J14" s="483"/>
      <c r="K14" s="483" t="s">
        <v>212</v>
      </c>
      <c r="L14" s="483"/>
      <c r="M14" s="483" t="s">
        <v>213</v>
      </c>
      <c r="N14" s="483"/>
      <c r="O14" s="480" t="s">
        <v>206</v>
      </c>
      <c r="P14" s="480" t="s">
        <v>207</v>
      </c>
      <c r="Q14" s="481" t="s">
        <v>214</v>
      </c>
      <c r="R14" s="482"/>
      <c r="S14" s="481" t="s">
        <v>215</v>
      </c>
      <c r="T14" s="482"/>
      <c r="U14" s="483" t="s">
        <v>216</v>
      </c>
      <c r="V14" s="483"/>
      <c r="W14" s="483" t="s">
        <v>217</v>
      </c>
      <c r="X14" s="483"/>
      <c r="Y14" s="483" t="s">
        <v>218</v>
      </c>
      <c r="Z14" s="483"/>
      <c r="AA14" s="483" t="s">
        <v>219</v>
      </c>
      <c r="AB14" s="483"/>
    </row>
    <row r="15" spans="1:28" ht="27.75" customHeight="1">
      <c r="A15" s="484"/>
      <c r="B15" s="484"/>
      <c r="C15" s="485" t="s">
        <v>220</v>
      </c>
      <c r="D15" s="485" t="s">
        <v>221</v>
      </c>
      <c r="E15" s="485" t="s">
        <v>220</v>
      </c>
      <c r="F15" s="485" t="s">
        <v>221</v>
      </c>
      <c r="G15" s="485" t="s">
        <v>220</v>
      </c>
      <c r="H15" s="485" t="s">
        <v>221</v>
      </c>
      <c r="I15" s="485" t="s">
        <v>220</v>
      </c>
      <c r="J15" s="485" t="s">
        <v>221</v>
      </c>
      <c r="K15" s="485" t="s">
        <v>220</v>
      </c>
      <c r="L15" s="485" t="s">
        <v>221</v>
      </c>
      <c r="M15" s="485" t="s">
        <v>220</v>
      </c>
      <c r="N15" s="485" t="s">
        <v>221</v>
      </c>
      <c r="O15" s="484"/>
      <c r="P15" s="484"/>
      <c r="Q15" s="485" t="s">
        <v>220</v>
      </c>
      <c r="R15" s="485" t="s">
        <v>221</v>
      </c>
      <c r="S15" s="485" t="s">
        <v>220</v>
      </c>
      <c r="T15" s="485" t="s">
        <v>221</v>
      </c>
      <c r="U15" s="485" t="s">
        <v>220</v>
      </c>
      <c r="V15" s="485" t="s">
        <v>221</v>
      </c>
      <c r="W15" s="485" t="s">
        <v>220</v>
      </c>
      <c r="X15" s="485" t="s">
        <v>221</v>
      </c>
      <c r="Y15" s="485" t="s">
        <v>220</v>
      </c>
      <c r="Z15" s="485" t="s">
        <v>221</v>
      </c>
      <c r="AA15" s="485" t="s">
        <v>220</v>
      </c>
      <c r="AB15" s="485" t="s">
        <v>221</v>
      </c>
    </row>
    <row r="16" spans="1:28">
      <c r="A16" s="464">
        <v>1</v>
      </c>
      <c r="B16" s="464" t="s">
        <v>222</v>
      </c>
      <c r="C16" s="486" t="s">
        <v>223</v>
      </c>
      <c r="D16" s="486" t="s">
        <v>224</v>
      </c>
      <c r="E16" s="486" t="s">
        <v>225</v>
      </c>
      <c r="F16" s="486" t="s">
        <v>226</v>
      </c>
      <c r="G16" s="486" t="s">
        <v>227</v>
      </c>
      <c r="H16" s="486" t="s">
        <v>228</v>
      </c>
      <c r="I16" s="486" t="s">
        <v>229</v>
      </c>
      <c r="J16" s="486" t="s">
        <v>230</v>
      </c>
      <c r="K16" s="486" t="s">
        <v>231</v>
      </c>
      <c r="L16" s="486" t="s">
        <v>232</v>
      </c>
      <c r="M16" s="486" t="s">
        <v>233</v>
      </c>
      <c r="N16" s="486" t="s">
        <v>234</v>
      </c>
      <c r="O16" s="464">
        <v>1</v>
      </c>
      <c r="P16" s="464" t="s">
        <v>222</v>
      </c>
      <c r="Q16" s="486" t="s">
        <v>235</v>
      </c>
      <c r="R16" s="486" t="s">
        <v>236</v>
      </c>
      <c r="S16" s="486" t="s">
        <v>237</v>
      </c>
      <c r="T16" s="486" t="s">
        <v>238</v>
      </c>
      <c r="U16" s="486" t="s">
        <v>239</v>
      </c>
      <c r="V16" s="486" t="s">
        <v>240</v>
      </c>
      <c r="W16" s="486" t="s">
        <v>241</v>
      </c>
      <c r="X16" s="486" t="s">
        <v>242</v>
      </c>
      <c r="Y16" s="486" t="s">
        <v>243</v>
      </c>
      <c r="Z16" s="486" t="s">
        <v>244</v>
      </c>
      <c r="AA16" s="486" t="s">
        <v>245</v>
      </c>
      <c r="AB16" s="486" t="s">
        <v>226</v>
      </c>
    </row>
    <row r="17" spans="1:28">
      <c r="A17" s="464">
        <v>2</v>
      </c>
      <c r="B17" s="464" t="s">
        <v>246</v>
      </c>
      <c r="C17" s="486" t="s">
        <v>247</v>
      </c>
      <c r="D17" s="486" t="s">
        <v>248</v>
      </c>
      <c r="E17" s="486" t="s">
        <v>249</v>
      </c>
      <c r="F17" s="486" t="s">
        <v>250</v>
      </c>
      <c r="G17" s="486" t="s">
        <v>251</v>
      </c>
      <c r="H17" s="486" t="s">
        <v>252</v>
      </c>
      <c r="I17" s="486" t="s">
        <v>253</v>
      </c>
      <c r="J17" s="486" t="s">
        <v>254</v>
      </c>
      <c r="K17" s="486" t="s">
        <v>255</v>
      </c>
      <c r="L17" s="486" t="s">
        <v>256</v>
      </c>
      <c r="M17" s="486" t="s">
        <v>251</v>
      </c>
      <c r="N17" s="486" t="s">
        <v>257</v>
      </c>
      <c r="O17" s="464">
        <v>2</v>
      </c>
      <c r="P17" s="464" t="s">
        <v>246</v>
      </c>
      <c r="Q17" s="486" t="s">
        <v>258</v>
      </c>
      <c r="R17" s="486" t="s">
        <v>259</v>
      </c>
      <c r="S17" s="486" t="s">
        <v>260</v>
      </c>
      <c r="T17" s="486" t="s">
        <v>261</v>
      </c>
      <c r="U17" s="486" t="s">
        <v>262</v>
      </c>
      <c r="V17" s="486" t="s">
        <v>263</v>
      </c>
      <c r="W17" s="486" t="s">
        <v>264</v>
      </c>
      <c r="X17" s="486" t="s">
        <v>265</v>
      </c>
      <c r="Y17" s="486" t="s">
        <v>266</v>
      </c>
      <c r="Z17" s="486" t="s">
        <v>267</v>
      </c>
      <c r="AA17" s="486" t="s">
        <v>234</v>
      </c>
      <c r="AB17" s="486" t="s">
        <v>268</v>
      </c>
    </row>
    <row r="18" spans="1:28">
      <c r="A18" s="464"/>
      <c r="B18" s="440" t="s">
        <v>269</v>
      </c>
      <c r="C18" s="487"/>
      <c r="D18" s="487"/>
      <c r="E18" s="487"/>
      <c r="F18" s="487"/>
      <c r="G18" s="487"/>
      <c r="H18" s="487"/>
      <c r="I18" s="487"/>
      <c r="J18" s="487"/>
      <c r="K18" s="488"/>
      <c r="L18" s="488"/>
      <c r="M18" s="488"/>
      <c r="N18" s="488"/>
      <c r="O18" s="464"/>
      <c r="P18" s="440" t="s">
        <v>269</v>
      </c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</row>
    <row r="19" spans="1:28">
      <c r="A19" s="464">
        <v>3</v>
      </c>
      <c r="B19" s="464" t="s">
        <v>270</v>
      </c>
      <c r="C19" s="486" t="s">
        <v>271</v>
      </c>
      <c r="D19" s="486" t="s">
        <v>272</v>
      </c>
      <c r="E19" s="486" t="s">
        <v>273</v>
      </c>
      <c r="F19" s="486" t="s">
        <v>274</v>
      </c>
      <c r="G19" s="486" t="s">
        <v>275</v>
      </c>
      <c r="H19" s="486" t="s">
        <v>272</v>
      </c>
      <c r="I19" s="486" t="s">
        <v>273</v>
      </c>
      <c r="J19" s="486" t="s">
        <v>272</v>
      </c>
      <c r="K19" s="486" t="s">
        <v>273</v>
      </c>
      <c r="L19" s="486" t="s">
        <v>272</v>
      </c>
      <c r="M19" s="486" t="s">
        <v>273</v>
      </c>
      <c r="N19" s="486" t="s">
        <v>272</v>
      </c>
      <c r="O19" s="464">
        <v>3</v>
      </c>
      <c r="P19" s="464" t="s">
        <v>270</v>
      </c>
      <c r="Q19" s="486" t="s">
        <v>273</v>
      </c>
      <c r="R19" s="486" t="s">
        <v>276</v>
      </c>
      <c r="S19" s="486" t="s">
        <v>277</v>
      </c>
      <c r="T19" s="486" t="s">
        <v>278</v>
      </c>
      <c r="U19" s="486" t="s">
        <v>279</v>
      </c>
      <c r="V19" s="486" t="s">
        <v>280</v>
      </c>
      <c r="W19" s="486" t="s">
        <v>281</v>
      </c>
      <c r="X19" s="486" t="s">
        <v>280</v>
      </c>
      <c r="Y19" s="486" t="s">
        <v>282</v>
      </c>
      <c r="Z19" s="486" t="s">
        <v>283</v>
      </c>
      <c r="AA19" s="486" t="s">
        <v>277</v>
      </c>
      <c r="AB19" s="486" t="s">
        <v>283</v>
      </c>
    </row>
    <row r="20" spans="1:28">
      <c r="A20" s="464">
        <v>4</v>
      </c>
      <c r="B20" s="464" t="s">
        <v>284</v>
      </c>
      <c r="C20" s="486" t="s">
        <v>285</v>
      </c>
      <c r="D20" s="486" t="s">
        <v>286</v>
      </c>
      <c r="E20" s="486" t="s">
        <v>287</v>
      </c>
      <c r="F20" s="486" t="s">
        <v>286</v>
      </c>
      <c r="G20" s="486" t="s">
        <v>288</v>
      </c>
      <c r="H20" s="486" t="s">
        <v>286</v>
      </c>
      <c r="I20" s="486" t="s">
        <v>288</v>
      </c>
      <c r="J20" s="486" t="s">
        <v>286</v>
      </c>
      <c r="K20" s="486" t="s">
        <v>289</v>
      </c>
      <c r="L20" s="486" t="s">
        <v>286</v>
      </c>
      <c r="M20" s="486" t="s">
        <v>289</v>
      </c>
      <c r="N20" s="486" t="s">
        <v>290</v>
      </c>
      <c r="O20" s="464">
        <v>4</v>
      </c>
      <c r="P20" s="464" t="s">
        <v>284</v>
      </c>
      <c r="Q20" s="486" t="s">
        <v>287</v>
      </c>
      <c r="R20" s="486" t="s">
        <v>291</v>
      </c>
      <c r="S20" s="486" t="s">
        <v>285</v>
      </c>
      <c r="T20" s="486" t="s">
        <v>290</v>
      </c>
      <c r="U20" s="486" t="s">
        <v>285</v>
      </c>
      <c r="V20" s="486" t="s">
        <v>292</v>
      </c>
      <c r="W20" s="486" t="s">
        <v>288</v>
      </c>
      <c r="X20" s="486" t="s">
        <v>293</v>
      </c>
      <c r="Y20" s="486" t="s">
        <v>287</v>
      </c>
      <c r="Z20" s="486" t="s">
        <v>293</v>
      </c>
      <c r="AA20" s="486" t="s">
        <v>288</v>
      </c>
      <c r="AB20" s="486" t="s">
        <v>293</v>
      </c>
    </row>
    <row r="21" spans="1:28">
      <c r="A21" s="464">
        <v>5</v>
      </c>
      <c r="B21" s="464" t="s">
        <v>294</v>
      </c>
      <c r="C21" s="486" t="s">
        <v>295</v>
      </c>
      <c r="D21" s="486" t="s">
        <v>296</v>
      </c>
      <c r="E21" s="486" t="s">
        <v>277</v>
      </c>
      <c r="F21" s="486" t="s">
        <v>297</v>
      </c>
      <c r="G21" s="486" t="s">
        <v>281</v>
      </c>
      <c r="H21" s="486" t="s">
        <v>298</v>
      </c>
      <c r="I21" s="486" t="s">
        <v>299</v>
      </c>
      <c r="J21" s="486" t="s">
        <v>298</v>
      </c>
      <c r="K21" s="486" t="s">
        <v>295</v>
      </c>
      <c r="L21" s="486" t="s">
        <v>298</v>
      </c>
      <c r="M21" s="486" t="s">
        <v>295</v>
      </c>
      <c r="N21" s="486" t="s">
        <v>298</v>
      </c>
      <c r="O21" s="464">
        <v>5</v>
      </c>
      <c r="P21" s="464" t="s">
        <v>294</v>
      </c>
      <c r="Q21" s="486" t="s">
        <v>279</v>
      </c>
      <c r="R21" s="486" t="s">
        <v>272</v>
      </c>
      <c r="S21" s="486" t="s">
        <v>279</v>
      </c>
      <c r="T21" s="486" t="s">
        <v>272</v>
      </c>
      <c r="U21" s="486" t="s">
        <v>279</v>
      </c>
      <c r="V21" s="486" t="s">
        <v>278</v>
      </c>
      <c r="W21" s="486" t="s">
        <v>300</v>
      </c>
      <c r="X21" s="486" t="s">
        <v>278</v>
      </c>
      <c r="Y21" s="486" t="s">
        <v>301</v>
      </c>
      <c r="Z21" s="486" t="s">
        <v>272</v>
      </c>
      <c r="AA21" s="486" t="s">
        <v>277</v>
      </c>
      <c r="AB21" s="486" t="s">
        <v>276</v>
      </c>
    </row>
    <row r="22" spans="1:28">
      <c r="A22" s="464">
        <v>6</v>
      </c>
      <c r="B22" s="464" t="s">
        <v>302</v>
      </c>
      <c r="C22" s="486" t="s">
        <v>303</v>
      </c>
      <c r="D22" s="486" t="s">
        <v>304</v>
      </c>
      <c r="E22" s="486" t="s">
        <v>305</v>
      </c>
      <c r="F22" s="486" t="s">
        <v>306</v>
      </c>
      <c r="G22" s="486" t="s">
        <v>307</v>
      </c>
      <c r="H22" s="486" t="s">
        <v>306</v>
      </c>
      <c r="I22" s="486" t="s">
        <v>308</v>
      </c>
      <c r="J22" s="486" t="s">
        <v>309</v>
      </c>
      <c r="K22" s="486" t="s">
        <v>310</v>
      </c>
      <c r="L22" s="486" t="s">
        <v>311</v>
      </c>
      <c r="M22" s="486" t="s">
        <v>312</v>
      </c>
      <c r="N22" s="486" t="s">
        <v>313</v>
      </c>
      <c r="O22" s="464">
        <v>6</v>
      </c>
      <c r="P22" s="464" t="s">
        <v>302</v>
      </c>
      <c r="Q22" s="486" t="s">
        <v>314</v>
      </c>
      <c r="R22" s="486" t="s">
        <v>309</v>
      </c>
      <c r="S22" s="486" t="s">
        <v>315</v>
      </c>
      <c r="T22" s="486" t="s">
        <v>313</v>
      </c>
      <c r="U22" s="486" t="s">
        <v>316</v>
      </c>
      <c r="V22" s="486" t="s">
        <v>317</v>
      </c>
      <c r="W22" s="486" t="s">
        <v>318</v>
      </c>
      <c r="X22" s="486" t="s">
        <v>309</v>
      </c>
      <c r="Y22" s="486" t="s">
        <v>319</v>
      </c>
      <c r="Z22" s="486" t="s">
        <v>320</v>
      </c>
      <c r="AA22" s="486" t="s">
        <v>321</v>
      </c>
      <c r="AB22" s="486" t="s">
        <v>322</v>
      </c>
    </row>
    <row r="23" spans="1:28">
      <c r="A23" s="464">
        <v>7</v>
      </c>
      <c r="B23" s="464" t="s">
        <v>323</v>
      </c>
      <c r="C23" s="486" t="s">
        <v>324</v>
      </c>
      <c r="D23" s="488" t="s">
        <v>200</v>
      </c>
      <c r="E23" s="486" t="s">
        <v>324</v>
      </c>
      <c r="F23" s="488" t="s">
        <v>200</v>
      </c>
      <c r="G23" s="486" t="s">
        <v>324</v>
      </c>
      <c r="H23" s="486" t="s">
        <v>200</v>
      </c>
      <c r="I23" s="486" t="s">
        <v>324</v>
      </c>
      <c r="J23" s="488" t="s">
        <v>200</v>
      </c>
      <c r="K23" s="486" t="s">
        <v>324</v>
      </c>
      <c r="L23" s="488" t="s">
        <v>200</v>
      </c>
      <c r="M23" s="486" t="s">
        <v>324</v>
      </c>
      <c r="N23" s="488" t="s">
        <v>200</v>
      </c>
      <c r="O23" s="464">
        <v>7</v>
      </c>
      <c r="P23" s="464" t="s">
        <v>323</v>
      </c>
      <c r="Q23" s="486" t="s">
        <v>325</v>
      </c>
      <c r="R23" s="486" t="s">
        <v>326</v>
      </c>
      <c r="S23" s="486" t="s">
        <v>324</v>
      </c>
      <c r="T23" s="486" t="s">
        <v>200</v>
      </c>
      <c r="U23" s="486" t="s">
        <v>324</v>
      </c>
      <c r="V23" s="486" t="s">
        <v>200</v>
      </c>
      <c r="W23" s="488" t="s">
        <v>327</v>
      </c>
      <c r="X23" s="486" t="s">
        <v>326</v>
      </c>
      <c r="Y23" s="486" t="s">
        <v>324</v>
      </c>
      <c r="Z23" s="488" t="s">
        <v>200</v>
      </c>
      <c r="AA23" s="486" t="s">
        <v>325</v>
      </c>
      <c r="AB23" s="486" t="s">
        <v>326</v>
      </c>
    </row>
    <row r="24" spans="1:28">
      <c r="A24" s="464"/>
      <c r="B24" s="440" t="s">
        <v>328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64"/>
      <c r="P24" s="440" t="s">
        <v>328</v>
      </c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</row>
    <row r="25" spans="1:28" ht="15" customHeight="1">
      <c r="A25" s="464">
        <v>8</v>
      </c>
      <c r="B25" s="489" t="s">
        <v>329</v>
      </c>
      <c r="C25" s="486" t="s">
        <v>330</v>
      </c>
      <c r="D25" s="486" t="s">
        <v>331</v>
      </c>
      <c r="E25" s="486" t="s">
        <v>332</v>
      </c>
      <c r="F25" s="486" t="s">
        <v>331</v>
      </c>
      <c r="G25" s="486" t="s">
        <v>330</v>
      </c>
      <c r="H25" s="486" t="s">
        <v>331</v>
      </c>
      <c r="I25" s="486" t="s">
        <v>333</v>
      </c>
      <c r="J25" s="486" t="s">
        <v>331</v>
      </c>
      <c r="K25" s="486" t="s">
        <v>333</v>
      </c>
      <c r="L25" s="486" t="s">
        <v>331</v>
      </c>
      <c r="M25" s="486" t="s">
        <v>334</v>
      </c>
      <c r="N25" s="486" t="s">
        <v>331</v>
      </c>
      <c r="O25" s="464">
        <v>8</v>
      </c>
      <c r="P25" s="489" t="s">
        <v>329</v>
      </c>
      <c r="Q25" s="486" t="s">
        <v>335</v>
      </c>
      <c r="R25" s="486" t="s">
        <v>331</v>
      </c>
      <c r="S25" s="486" t="s">
        <v>336</v>
      </c>
      <c r="T25" s="486" t="s">
        <v>337</v>
      </c>
      <c r="U25" s="486" t="s">
        <v>338</v>
      </c>
      <c r="V25" s="486" t="s">
        <v>339</v>
      </c>
      <c r="W25" s="486" t="s">
        <v>340</v>
      </c>
      <c r="X25" s="486" t="s">
        <v>341</v>
      </c>
      <c r="Y25" s="486" t="s">
        <v>342</v>
      </c>
      <c r="Z25" s="486" t="s">
        <v>343</v>
      </c>
      <c r="AA25" s="486" t="s">
        <v>344</v>
      </c>
      <c r="AB25" s="486" t="s">
        <v>345</v>
      </c>
    </row>
    <row r="26" spans="1:28" ht="14.25" customHeight="1">
      <c r="A26" s="464">
        <v>9</v>
      </c>
      <c r="B26" s="490" t="s">
        <v>346</v>
      </c>
      <c r="C26" s="486" t="s">
        <v>347</v>
      </c>
      <c r="D26" s="486" t="s">
        <v>348</v>
      </c>
      <c r="E26" s="486" t="s">
        <v>347</v>
      </c>
      <c r="F26" s="486" t="s">
        <v>349</v>
      </c>
      <c r="G26" s="486" t="s">
        <v>347</v>
      </c>
      <c r="H26" s="486" t="s">
        <v>349</v>
      </c>
      <c r="I26" s="486" t="s">
        <v>350</v>
      </c>
      <c r="J26" s="486" t="s">
        <v>349</v>
      </c>
      <c r="K26" s="486" t="s">
        <v>350</v>
      </c>
      <c r="L26" s="486" t="s">
        <v>351</v>
      </c>
      <c r="M26" s="486" t="s">
        <v>350</v>
      </c>
      <c r="N26" s="486" t="s">
        <v>352</v>
      </c>
      <c r="O26" s="464">
        <v>9</v>
      </c>
      <c r="P26" s="490" t="s">
        <v>346</v>
      </c>
      <c r="Q26" s="486" t="s">
        <v>350</v>
      </c>
      <c r="R26" s="486" t="s">
        <v>353</v>
      </c>
      <c r="S26" s="486" t="s">
        <v>354</v>
      </c>
      <c r="T26" s="486" t="s">
        <v>355</v>
      </c>
      <c r="U26" s="486" t="s">
        <v>347</v>
      </c>
      <c r="V26" s="486" t="s">
        <v>356</v>
      </c>
      <c r="W26" s="486" t="s">
        <v>357</v>
      </c>
      <c r="X26" s="486" t="s">
        <v>314</v>
      </c>
      <c r="Y26" s="486" t="s">
        <v>358</v>
      </c>
      <c r="Z26" s="486" t="s">
        <v>359</v>
      </c>
      <c r="AA26" s="486" t="s">
        <v>360</v>
      </c>
      <c r="AB26" s="486" t="s">
        <v>361</v>
      </c>
    </row>
    <row r="27" spans="1:28" ht="15" customHeight="1">
      <c r="A27" s="464">
        <v>10</v>
      </c>
      <c r="B27" s="490" t="s">
        <v>362</v>
      </c>
      <c r="C27" s="486" t="s">
        <v>363</v>
      </c>
      <c r="D27" s="486" t="s">
        <v>364</v>
      </c>
      <c r="E27" s="486" t="s">
        <v>363</v>
      </c>
      <c r="F27" s="486" t="s">
        <v>364</v>
      </c>
      <c r="G27" s="486" t="s">
        <v>363</v>
      </c>
      <c r="H27" s="486" t="s">
        <v>364</v>
      </c>
      <c r="I27" s="486" t="s">
        <v>363</v>
      </c>
      <c r="J27" s="486" t="s">
        <v>364</v>
      </c>
      <c r="K27" s="486" t="s">
        <v>363</v>
      </c>
      <c r="L27" s="486" t="s">
        <v>365</v>
      </c>
      <c r="M27" s="486" t="s">
        <v>366</v>
      </c>
      <c r="N27" s="486" t="s">
        <v>364</v>
      </c>
      <c r="O27" s="464">
        <v>10</v>
      </c>
      <c r="P27" s="490" t="s">
        <v>362</v>
      </c>
      <c r="Q27" s="486" t="s">
        <v>367</v>
      </c>
      <c r="R27" s="486" t="s">
        <v>364</v>
      </c>
      <c r="S27" s="486" t="s">
        <v>367</v>
      </c>
      <c r="T27" s="486" t="s">
        <v>364</v>
      </c>
      <c r="U27" s="486" t="s">
        <v>368</v>
      </c>
      <c r="V27" s="486" t="s">
        <v>369</v>
      </c>
      <c r="W27" s="486" t="s">
        <v>368</v>
      </c>
      <c r="X27" s="486" t="s">
        <v>369</v>
      </c>
      <c r="Y27" s="486" t="s">
        <v>368</v>
      </c>
      <c r="Z27" s="486" t="s">
        <v>370</v>
      </c>
      <c r="AA27" s="486" t="s">
        <v>368</v>
      </c>
      <c r="AB27" s="486" t="s">
        <v>370</v>
      </c>
    </row>
    <row r="28" spans="1:28" ht="15" customHeight="1">
      <c r="A28" s="464">
        <v>11</v>
      </c>
      <c r="B28" s="490" t="s">
        <v>371</v>
      </c>
      <c r="C28" s="486" t="s">
        <v>372</v>
      </c>
      <c r="D28" s="486" t="s">
        <v>373</v>
      </c>
      <c r="E28" s="486" t="s">
        <v>372</v>
      </c>
      <c r="F28" s="486" t="s">
        <v>373</v>
      </c>
      <c r="G28" s="486" t="s">
        <v>372</v>
      </c>
      <c r="H28" s="486" t="s">
        <v>373</v>
      </c>
      <c r="I28" s="486" t="s">
        <v>372</v>
      </c>
      <c r="J28" s="486" t="s">
        <v>373</v>
      </c>
      <c r="K28" s="486" t="s">
        <v>372</v>
      </c>
      <c r="L28" s="486" t="s">
        <v>373</v>
      </c>
      <c r="M28" s="486" t="s">
        <v>372</v>
      </c>
      <c r="N28" s="486" t="s">
        <v>373</v>
      </c>
      <c r="O28" s="464">
        <v>11</v>
      </c>
      <c r="P28" s="490" t="s">
        <v>371</v>
      </c>
      <c r="Q28" s="486" t="s">
        <v>372</v>
      </c>
      <c r="R28" s="486" t="s">
        <v>373</v>
      </c>
      <c r="S28" s="486" t="s">
        <v>372</v>
      </c>
      <c r="T28" s="486" t="s">
        <v>373</v>
      </c>
      <c r="U28" s="486" t="s">
        <v>374</v>
      </c>
      <c r="V28" s="486" t="s">
        <v>373</v>
      </c>
      <c r="W28" s="486" t="s">
        <v>374</v>
      </c>
      <c r="X28" s="486" t="s">
        <v>373</v>
      </c>
      <c r="Y28" s="486" t="s">
        <v>324</v>
      </c>
      <c r="Z28" s="486" t="s">
        <v>375</v>
      </c>
      <c r="AA28" s="486" t="s">
        <v>324</v>
      </c>
      <c r="AB28" s="486" t="s">
        <v>375</v>
      </c>
    </row>
    <row r="29" spans="1:28" ht="15" customHeight="1">
      <c r="A29" s="464">
        <v>12</v>
      </c>
      <c r="B29" s="490" t="s">
        <v>376</v>
      </c>
      <c r="C29" s="488" t="s">
        <v>200</v>
      </c>
      <c r="D29" s="488" t="s">
        <v>200</v>
      </c>
      <c r="E29" s="488" t="s">
        <v>200</v>
      </c>
      <c r="F29" s="488" t="s">
        <v>200</v>
      </c>
      <c r="G29" s="488" t="s">
        <v>200</v>
      </c>
      <c r="H29" s="488" t="s">
        <v>200</v>
      </c>
      <c r="I29" s="488" t="s">
        <v>200</v>
      </c>
      <c r="J29" s="488" t="s">
        <v>200</v>
      </c>
      <c r="K29" s="488" t="s">
        <v>200</v>
      </c>
      <c r="L29" s="488" t="s">
        <v>200</v>
      </c>
      <c r="M29" s="488" t="s">
        <v>200</v>
      </c>
      <c r="N29" s="488" t="s">
        <v>200</v>
      </c>
      <c r="O29" s="464">
        <v>12</v>
      </c>
      <c r="P29" s="490" t="s">
        <v>376</v>
      </c>
      <c r="Q29" s="488" t="s">
        <v>200</v>
      </c>
      <c r="R29" s="488" t="s">
        <v>200</v>
      </c>
      <c r="S29" s="488" t="s">
        <v>200</v>
      </c>
      <c r="T29" s="488" t="s">
        <v>200</v>
      </c>
      <c r="U29" s="488" t="s">
        <v>200</v>
      </c>
      <c r="V29" s="488" t="s">
        <v>200</v>
      </c>
      <c r="W29" s="488" t="s">
        <v>200</v>
      </c>
      <c r="X29" s="488" t="s">
        <v>200</v>
      </c>
      <c r="Y29" s="488" t="s">
        <v>200</v>
      </c>
      <c r="Z29" s="488" t="s">
        <v>200</v>
      </c>
      <c r="AA29" s="488" t="s">
        <v>200</v>
      </c>
      <c r="AB29" s="488" t="s">
        <v>200</v>
      </c>
    </row>
    <row r="30" spans="1:28" ht="15" customHeight="1">
      <c r="A30" s="464">
        <v>13</v>
      </c>
      <c r="B30" s="490" t="s">
        <v>377</v>
      </c>
      <c r="C30" s="486" t="s">
        <v>200</v>
      </c>
      <c r="D30" s="486" t="s">
        <v>200</v>
      </c>
      <c r="E30" s="486" t="s">
        <v>200</v>
      </c>
      <c r="F30" s="486" t="s">
        <v>200</v>
      </c>
      <c r="G30" s="486" t="s">
        <v>200</v>
      </c>
      <c r="H30" s="486" t="s">
        <v>200</v>
      </c>
      <c r="I30" s="486" t="s">
        <v>200</v>
      </c>
      <c r="J30" s="486" t="s">
        <v>200</v>
      </c>
      <c r="K30" s="486" t="s">
        <v>200</v>
      </c>
      <c r="L30" s="486" t="s">
        <v>200</v>
      </c>
      <c r="M30" s="486" t="s">
        <v>200</v>
      </c>
      <c r="N30" s="486" t="s">
        <v>200</v>
      </c>
      <c r="O30" s="464">
        <v>13</v>
      </c>
      <c r="P30" s="490" t="s">
        <v>377</v>
      </c>
      <c r="Q30" s="486" t="s">
        <v>200</v>
      </c>
      <c r="R30" s="486" t="s">
        <v>200</v>
      </c>
      <c r="S30" s="486" t="s">
        <v>200</v>
      </c>
      <c r="T30" s="486" t="s">
        <v>200</v>
      </c>
      <c r="U30" s="486" t="s">
        <v>200</v>
      </c>
      <c r="V30" s="486" t="s">
        <v>200</v>
      </c>
      <c r="W30" s="486" t="s">
        <v>200</v>
      </c>
      <c r="X30" s="486" t="s">
        <v>200</v>
      </c>
      <c r="Y30" s="486" t="s">
        <v>200</v>
      </c>
      <c r="Z30" s="486" t="s">
        <v>200</v>
      </c>
      <c r="AA30" s="486" t="s">
        <v>200</v>
      </c>
      <c r="AB30" s="486" t="s">
        <v>200</v>
      </c>
    </row>
    <row r="31" spans="1:28" ht="15" customHeight="1">
      <c r="A31" s="464">
        <v>14</v>
      </c>
      <c r="B31" s="490" t="s">
        <v>378</v>
      </c>
      <c r="C31" s="488" t="s">
        <v>200</v>
      </c>
      <c r="D31" s="488" t="s">
        <v>200</v>
      </c>
      <c r="E31" s="488" t="s">
        <v>200</v>
      </c>
      <c r="F31" s="488" t="s">
        <v>200</v>
      </c>
      <c r="G31" s="488" t="s">
        <v>200</v>
      </c>
      <c r="H31" s="488" t="s">
        <v>200</v>
      </c>
      <c r="I31" s="488" t="s">
        <v>200</v>
      </c>
      <c r="J31" s="488" t="s">
        <v>200</v>
      </c>
      <c r="K31" s="488" t="s">
        <v>200</v>
      </c>
      <c r="L31" s="488" t="s">
        <v>200</v>
      </c>
      <c r="M31" s="488" t="s">
        <v>200</v>
      </c>
      <c r="N31" s="488" t="s">
        <v>200</v>
      </c>
      <c r="O31" s="464">
        <v>14</v>
      </c>
      <c r="P31" s="490" t="s">
        <v>378</v>
      </c>
      <c r="Q31" s="488" t="s">
        <v>200</v>
      </c>
      <c r="R31" s="488" t="s">
        <v>200</v>
      </c>
      <c r="S31" s="488" t="s">
        <v>200</v>
      </c>
      <c r="T31" s="488" t="s">
        <v>200</v>
      </c>
      <c r="U31" s="488" t="s">
        <v>200</v>
      </c>
      <c r="V31" s="488" t="s">
        <v>200</v>
      </c>
      <c r="W31" s="488" t="s">
        <v>200</v>
      </c>
      <c r="X31" s="488" t="s">
        <v>200</v>
      </c>
      <c r="Y31" s="488" t="s">
        <v>200</v>
      </c>
      <c r="Z31" s="488" t="s">
        <v>200</v>
      </c>
      <c r="AA31" s="488" t="s">
        <v>200</v>
      </c>
      <c r="AB31" s="488" t="s">
        <v>200</v>
      </c>
    </row>
    <row r="32" spans="1:28" ht="15" customHeight="1">
      <c r="A32" s="464"/>
      <c r="B32" s="491" t="s">
        <v>379</v>
      </c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64"/>
      <c r="P32" s="491" t="s">
        <v>379</v>
      </c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</row>
    <row r="33" spans="1:28" ht="15" customHeight="1">
      <c r="A33" s="464">
        <v>15</v>
      </c>
      <c r="B33" s="490" t="s">
        <v>380</v>
      </c>
      <c r="C33" s="486" t="s">
        <v>337</v>
      </c>
      <c r="D33" s="486" t="s">
        <v>381</v>
      </c>
      <c r="E33" s="486" t="s">
        <v>382</v>
      </c>
      <c r="F33" s="486" t="s">
        <v>383</v>
      </c>
      <c r="G33" s="486" t="s">
        <v>384</v>
      </c>
      <c r="H33" s="486" t="s">
        <v>385</v>
      </c>
      <c r="I33" s="486" t="s">
        <v>386</v>
      </c>
      <c r="J33" s="486" t="s">
        <v>339</v>
      </c>
      <c r="K33" s="486" t="s">
        <v>322</v>
      </c>
      <c r="L33" s="486" t="s">
        <v>387</v>
      </c>
      <c r="M33" s="486" t="s">
        <v>388</v>
      </c>
      <c r="N33" s="486" t="s">
        <v>385</v>
      </c>
      <c r="O33" s="464">
        <v>15</v>
      </c>
      <c r="P33" s="490" t="s">
        <v>380</v>
      </c>
      <c r="Q33" s="486" t="s">
        <v>389</v>
      </c>
      <c r="R33" s="486" t="s">
        <v>390</v>
      </c>
      <c r="S33" s="486" t="s">
        <v>391</v>
      </c>
      <c r="T33" s="486" t="s">
        <v>392</v>
      </c>
      <c r="U33" s="486" t="s">
        <v>393</v>
      </c>
      <c r="V33" s="486" t="s">
        <v>394</v>
      </c>
      <c r="W33" s="486" t="s">
        <v>395</v>
      </c>
      <c r="X33" s="486" t="s">
        <v>396</v>
      </c>
      <c r="Y33" s="486" t="s">
        <v>397</v>
      </c>
      <c r="Z33" s="486" t="s">
        <v>398</v>
      </c>
      <c r="AA33" s="486" t="s">
        <v>399</v>
      </c>
      <c r="AB33" s="486" t="s">
        <v>400</v>
      </c>
    </row>
    <row r="34" spans="1:28" ht="15" customHeight="1">
      <c r="A34" s="464">
        <v>16</v>
      </c>
      <c r="B34" s="490" t="s">
        <v>401</v>
      </c>
      <c r="C34" s="486" t="s">
        <v>402</v>
      </c>
      <c r="D34" s="486" t="s">
        <v>287</v>
      </c>
      <c r="E34" s="486" t="s">
        <v>403</v>
      </c>
      <c r="F34" s="486" t="s">
        <v>343</v>
      </c>
      <c r="G34" s="486" t="s">
        <v>285</v>
      </c>
      <c r="H34" s="486" t="s">
        <v>404</v>
      </c>
      <c r="I34" s="486" t="s">
        <v>317</v>
      </c>
      <c r="J34" s="486" t="s">
        <v>405</v>
      </c>
      <c r="K34" s="486" t="s">
        <v>406</v>
      </c>
      <c r="L34" s="486" t="s">
        <v>407</v>
      </c>
      <c r="M34" s="486" t="s">
        <v>408</v>
      </c>
      <c r="N34" s="486" t="s">
        <v>409</v>
      </c>
      <c r="O34" s="464">
        <v>16</v>
      </c>
      <c r="P34" s="490" t="s">
        <v>401</v>
      </c>
      <c r="Q34" s="486" t="s">
        <v>410</v>
      </c>
      <c r="R34" s="486" t="s">
        <v>411</v>
      </c>
      <c r="S34" s="486" t="s">
        <v>412</v>
      </c>
      <c r="T34" s="486" t="s">
        <v>413</v>
      </c>
      <c r="U34" s="486" t="s">
        <v>414</v>
      </c>
      <c r="V34" s="486" t="s">
        <v>282</v>
      </c>
      <c r="W34" s="486" t="s">
        <v>415</v>
      </c>
      <c r="X34" s="486" t="s">
        <v>416</v>
      </c>
      <c r="Y34" s="486" t="s">
        <v>417</v>
      </c>
      <c r="Z34" s="486" t="s">
        <v>321</v>
      </c>
      <c r="AA34" s="486" t="s">
        <v>418</v>
      </c>
      <c r="AB34" s="486" t="s">
        <v>312</v>
      </c>
    </row>
    <row r="35" spans="1:28" ht="41.25" customHeight="1">
      <c r="A35" s="464"/>
      <c r="B35" s="491" t="s">
        <v>419</v>
      </c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64"/>
      <c r="P35" s="491" t="s">
        <v>419</v>
      </c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</row>
    <row r="36" spans="1:28" ht="15" customHeight="1">
      <c r="A36" s="464">
        <v>17</v>
      </c>
      <c r="B36" s="490" t="s">
        <v>420</v>
      </c>
      <c r="C36" s="486" t="s">
        <v>368</v>
      </c>
      <c r="D36" s="486" t="s">
        <v>325</v>
      </c>
      <c r="E36" s="486" t="s">
        <v>368</v>
      </c>
      <c r="F36" s="486" t="s">
        <v>325</v>
      </c>
      <c r="G36" s="486" t="s">
        <v>421</v>
      </c>
      <c r="H36" s="486" t="s">
        <v>324</v>
      </c>
      <c r="I36" s="486" t="s">
        <v>368</v>
      </c>
      <c r="J36" s="486" t="s">
        <v>324</v>
      </c>
      <c r="K36" s="486" t="s">
        <v>368</v>
      </c>
      <c r="L36" s="486" t="s">
        <v>324</v>
      </c>
      <c r="M36" s="486" t="s">
        <v>421</v>
      </c>
      <c r="N36" s="486" t="s">
        <v>324</v>
      </c>
      <c r="O36" s="464">
        <v>17</v>
      </c>
      <c r="P36" s="490" t="s">
        <v>420</v>
      </c>
      <c r="Q36" s="486" t="s">
        <v>421</v>
      </c>
      <c r="R36" s="486" t="s">
        <v>325</v>
      </c>
      <c r="S36" s="486" t="s">
        <v>421</v>
      </c>
      <c r="T36" s="486" t="s">
        <v>325</v>
      </c>
      <c r="U36" s="486" t="s">
        <v>422</v>
      </c>
      <c r="V36" s="486" t="s">
        <v>325</v>
      </c>
      <c r="W36" s="486" t="s">
        <v>366</v>
      </c>
      <c r="X36" s="486" t="s">
        <v>324</v>
      </c>
      <c r="Y36" s="486" t="s">
        <v>421</v>
      </c>
      <c r="Z36" s="486" t="s">
        <v>324</v>
      </c>
      <c r="AA36" s="486" t="s">
        <v>421</v>
      </c>
      <c r="AB36" s="486" t="s">
        <v>324</v>
      </c>
    </row>
    <row r="37" spans="1:28" ht="15" customHeight="1">
      <c r="A37" s="464"/>
      <c r="B37" s="491" t="s">
        <v>423</v>
      </c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64"/>
      <c r="P37" s="491" t="s">
        <v>423</v>
      </c>
      <c r="Q37" s="488"/>
      <c r="R37" s="488"/>
      <c r="S37" s="488"/>
      <c r="T37" s="488"/>
      <c r="U37" s="487"/>
      <c r="V37" s="487"/>
      <c r="W37" s="487"/>
      <c r="X37" s="487"/>
      <c r="Y37" s="487"/>
      <c r="Z37" s="487"/>
      <c r="AA37" s="487"/>
      <c r="AB37" s="487"/>
    </row>
    <row r="38" spans="1:28" ht="15" customHeight="1">
      <c r="A38" s="464">
        <v>18</v>
      </c>
      <c r="B38" s="490" t="s">
        <v>424</v>
      </c>
      <c r="C38" s="486" t="s">
        <v>327</v>
      </c>
      <c r="D38" s="486" t="s">
        <v>421</v>
      </c>
      <c r="E38" s="486" t="s">
        <v>327</v>
      </c>
      <c r="F38" s="486" t="s">
        <v>366</v>
      </c>
      <c r="G38" s="486" t="s">
        <v>425</v>
      </c>
      <c r="H38" s="486" t="s">
        <v>366</v>
      </c>
      <c r="I38" s="486" t="s">
        <v>327</v>
      </c>
      <c r="J38" s="486" t="s">
        <v>426</v>
      </c>
      <c r="K38" s="486" t="s">
        <v>327</v>
      </c>
      <c r="L38" s="486" t="s">
        <v>421</v>
      </c>
      <c r="M38" s="486" t="s">
        <v>367</v>
      </c>
      <c r="N38" s="486" t="s">
        <v>366</v>
      </c>
      <c r="O38" s="464">
        <v>18</v>
      </c>
      <c r="P38" s="490" t="s">
        <v>424</v>
      </c>
      <c r="Q38" s="486" t="s">
        <v>367</v>
      </c>
      <c r="R38" s="486" t="s">
        <v>421</v>
      </c>
      <c r="S38" s="486" t="s">
        <v>368</v>
      </c>
      <c r="T38" s="486" t="s">
        <v>366</v>
      </c>
      <c r="U38" s="486" t="s">
        <v>427</v>
      </c>
      <c r="V38" s="486" t="s">
        <v>366</v>
      </c>
      <c r="W38" s="486" t="s">
        <v>427</v>
      </c>
      <c r="X38" s="486" t="s">
        <v>421</v>
      </c>
      <c r="Y38" s="486" t="s">
        <v>422</v>
      </c>
      <c r="Z38" s="486" t="s">
        <v>427</v>
      </c>
      <c r="AA38" s="486" t="s">
        <v>422</v>
      </c>
      <c r="AB38" s="486" t="s">
        <v>422</v>
      </c>
    </row>
    <row r="39" spans="1:28" ht="15" customHeight="1">
      <c r="A39" s="464">
        <v>19</v>
      </c>
      <c r="B39" s="490" t="s">
        <v>428</v>
      </c>
      <c r="C39" s="492" t="s">
        <v>200</v>
      </c>
      <c r="D39" s="492"/>
      <c r="E39" s="492" t="s">
        <v>373</v>
      </c>
      <c r="F39" s="492"/>
      <c r="G39" s="488" t="s">
        <v>200</v>
      </c>
      <c r="H39" s="488"/>
      <c r="I39" s="488" t="s">
        <v>200</v>
      </c>
      <c r="J39" s="488"/>
      <c r="K39" s="488" t="s">
        <v>373</v>
      </c>
      <c r="L39" s="488"/>
      <c r="M39" s="488" t="s">
        <v>200</v>
      </c>
      <c r="N39" s="487"/>
      <c r="O39" s="464">
        <v>19</v>
      </c>
      <c r="P39" s="490" t="s">
        <v>428</v>
      </c>
      <c r="Q39" s="492" t="s">
        <v>200</v>
      </c>
      <c r="R39" s="492"/>
      <c r="S39" s="493" t="s">
        <v>200</v>
      </c>
      <c r="T39" s="492"/>
      <c r="U39" s="486" t="s">
        <v>373</v>
      </c>
      <c r="V39" s="488"/>
      <c r="W39" s="488" t="s">
        <v>373</v>
      </c>
      <c r="X39" s="488"/>
      <c r="Y39" s="486" t="s">
        <v>367</v>
      </c>
      <c r="Z39" s="488"/>
      <c r="AA39" s="486" t="s">
        <v>373</v>
      </c>
      <c r="AB39" s="488"/>
    </row>
    <row r="40" spans="1:28" ht="15" customHeight="1">
      <c r="A40" s="464"/>
      <c r="B40" s="491" t="s">
        <v>429</v>
      </c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64"/>
      <c r="P40" s="491" t="s">
        <v>429</v>
      </c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</row>
    <row r="41" spans="1:28" ht="15" customHeight="1">
      <c r="A41" s="464">
        <v>20</v>
      </c>
      <c r="B41" s="490" t="s">
        <v>430</v>
      </c>
      <c r="C41" s="492" t="s">
        <v>326</v>
      </c>
      <c r="D41" s="492"/>
      <c r="E41" s="492" t="s">
        <v>326</v>
      </c>
      <c r="F41" s="492"/>
      <c r="G41" s="486" t="s">
        <v>324</v>
      </c>
      <c r="H41" s="488"/>
      <c r="I41" s="486" t="s">
        <v>324</v>
      </c>
      <c r="J41" s="488"/>
      <c r="K41" s="486" t="s">
        <v>324</v>
      </c>
      <c r="L41" s="488"/>
      <c r="M41" s="488" t="s">
        <v>326</v>
      </c>
      <c r="N41" s="488"/>
      <c r="O41" s="464">
        <v>20</v>
      </c>
      <c r="P41" s="490" t="s">
        <v>430</v>
      </c>
      <c r="Q41" s="493" t="s">
        <v>324</v>
      </c>
      <c r="R41" s="492"/>
      <c r="S41" s="492" t="s">
        <v>324</v>
      </c>
      <c r="T41" s="492"/>
      <c r="U41" s="488" t="s">
        <v>326</v>
      </c>
      <c r="V41" s="488"/>
      <c r="W41" s="488" t="s">
        <v>324</v>
      </c>
      <c r="X41" s="488"/>
      <c r="Y41" s="488" t="s">
        <v>326</v>
      </c>
      <c r="Z41" s="488"/>
      <c r="AA41" s="488" t="s">
        <v>324</v>
      </c>
      <c r="AB41" s="487"/>
    </row>
    <row r="42" spans="1:28" ht="15" customHeight="1">
      <c r="A42" s="464"/>
      <c r="B42" s="490"/>
      <c r="C42" s="494"/>
      <c r="D42" s="494"/>
      <c r="E42" s="494"/>
      <c r="F42" s="494"/>
      <c r="G42" s="487"/>
      <c r="H42" s="487"/>
      <c r="I42" s="487"/>
      <c r="J42" s="487"/>
      <c r="K42" s="487"/>
      <c r="L42" s="487"/>
      <c r="M42" s="487"/>
      <c r="N42" s="488"/>
      <c r="O42" s="464"/>
      <c r="P42" s="490"/>
      <c r="Q42" s="494"/>
      <c r="R42" s="494"/>
      <c r="S42" s="494"/>
      <c r="T42" s="494"/>
      <c r="U42" s="487"/>
      <c r="V42" s="487"/>
      <c r="W42" s="487"/>
      <c r="X42" s="487"/>
      <c r="Y42" s="487"/>
      <c r="Z42" s="487"/>
      <c r="AA42" s="487"/>
      <c r="AB42" s="487"/>
    </row>
    <row r="43" spans="1:28" ht="15" customHeight="1">
      <c r="A43" s="464"/>
      <c r="B43" s="491" t="s">
        <v>431</v>
      </c>
      <c r="C43" s="492"/>
      <c r="D43" s="492"/>
      <c r="E43" s="492"/>
      <c r="F43" s="492"/>
      <c r="G43" s="488"/>
      <c r="H43" s="488"/>
      <c r="I43" s="488"/>
      <c r="J43" s="488"/>
      <c r="K43" s="488"/>
      <c r="L43" s="488"/>
      <c r="M43" s="488"/>
      <c r="N43" s="488"/>
      <c r="O43" s="464"/>
      <c r="P43" s="491" t="s">
        <v>431</v>
      </c>
      <c r="Q43" s="494"/>
      <c r="R43" s="494"/>
      <c r="S43" s="494"/>
      <c r="T43" s="494"/>
      <c r="U43" s="487"/>
      <c r="V43" s="487"/>
      <c r="W43" s="487"/>
      <c r="X43" s="487"/>
      <c r="Y43" s="487"/>
      <c r="Z43" s="487"/>
      <c r="AA43" s="487"/>
      <c r="AB43" s="487"/>
    </row>
    <row r="44" spans="1:28" ht="15" customHeight="1">
      <c r="A44" s="464">
        <v>21</v>
      </c>
      <c r="B44" s="490" t="s">
        <v>432</v>
      </c>
      <c r="C44" s="493" t="s">
        <v>433</v>
      </c>
      <c r="D44" s="492"/>
      <c r="E44" s="493" t="s">
        <v>433</v>
      </c>
      <c r="F44" s="492"/>
      <c r="G44" s="486" t="s">
        <v>433</v>
      </c>
      <c r="H44" s="488"/>
      <c r="I44" s="486" t="s">
        <v>433</v>
      </c>
      <c r="J44" s="488"/>
      <c r="K44" s="486" t="s">
        <v>433</v>
      </c>
      <c r="L44" s="488"/>
      <c r="M44" s="486" t="s">
        <v>200</v>
      </c>
      <c r="N44" s="488"/>
      <c r="O44" s="464">
        <v>22</v>
      </c>
      <c r="P44" s="490" t="s">
        <v>432</v>
      </c>
      <c r="Q44" s="493" t="s">
        <v>434</v>
      </c>
      <c r="R44" s="492"/>
      <c r="S44" s="493" t="s">
        <v>435</v>
      </c>
      <c r="T44" s="492"/>
      <c r="U44" s="486" t="s">
        <v>435</v>
      </c>
      <c r="V44" s="488"/>
      <c r="W44" s="486" t="s">
        <v>433</v>
      </c>
      <c r="X44" s="488"/>
      <c r="Y44" s="486" t="s">
        <v>433</v>
      </c>
      <c r="Z44" s="488"/>
      <c r="AA44" s="486" t="s">
        <v>435</v>
      </c>
      <c r="AB44" s="487"/>
    </row>
    <row r="45" spans="1:28" ht="15" customHeight="1">
      <c r="A45" s="464"/>
      <c r="B45" s="491" t="s">
        <v>436</v>
      </c>
      <c r="C45" s="494"/>
      <c r="D45" s="494"/>
      <c r="E45" s="494"/>
      <c r="F45" s="494"/>
      <c r="G45" s="487"/>
      <c r="H45" s="487"/>
      <c r="I45" s="487"/>
      <c r="J45" s="487"/>
      <c r="K45" s="487"/>
      <c r="L45" s="487"/>
      <c r="M45" s="487"/>
      <c r="N45" s="488"/>
      <c r="O45" s="464"/>
      <c r="P45" s="491" t="s">
        <v>436</v>
      </c>
      <c r="Q45" s="494"/>
      <c r="R45" s="494"/>
      <c r="S45" s="494"/>
      <c r="T45" s="494"/>
      <c r="U45" s="487"/>
      <c r="V45" s="487"/>
      <c r="W45" s="487"/>
      <c r="X45" s="487"/>
      <c r="Y45" s="487"/>
      <c r="Z45" s="487"/>
      <c r="AA45" s="487"/>
      <c r="AB45" s="487"/>
    </row>
    <row r="46" spans="1:28" ht="15" customHeight="1">
      <c r="A46" s="464">
        <v>22</v>
      </c>
      <c r="B46" s="495" t="s">
        <v>437</v>
      </c>
      <c r="C46" s="492" t="s">
        <v>375</v>
      </c>
      <c r="D46" s="492"/>
      <c r="E46" s="492" t="s">
        <v>375</v>
      </c>
      <c r="F46" s="492"/>
      <c r="G46" s="488" t="s">
        <v>375</v>
      </c>
      <c r="H46" s="488"/>
      <c r="I46" s="486" t="s">
        <v>433</v>
      </c>
      <c r="J46" s="488"/>
      <c r="K46" s="488" t="s">
        <v>375</v>
      </c>
      <c r="L46" s="488"/>
      <c r="M46" s="488" t="s">
        <v>375</v>
      </c>
      <c r="N46" s="488"/>
      <c r="O46" s="464">
        <v>23</v>
      </c>
      <c r="P46" s="495" t="s">
        <v>437</v>
      </c>
      <c r="Q46" s="493" t="s">
        <v>375</v>
      </c>
      <c r="R46" s="492"/>
      <c r="S46" s="493" t="s">
        <v>327</v>
      </c>
      <c r="T46" s="492"/>
      <c r="U46" s="493" t="s">
        <v>327</v>
      </c>
      <c r="V46" s="488"/>
      <c r="W46" s="493" t="s">
        <v>327</v>
      </c>
      <c r="X46" s="488"/>
      <c r="Y46" s="493" t="s">
        <v>327</v>
      </c>
      <c r="Z46" s="488"/>
      <c r="AA46" s="493" t="s">
        <v>327</v>
      </c>
      <c r="AB46" s="487"/>
    </row>
    <row r="47" spans="1:28" ht="15" customHeight="1">
      <c r="A47" s="464">
        <v>23</v>
      </c>
      <c r="B47" s="495" t="s">
        <v>438</v>
      </c>
      <c r="C47" s="493" t="s">
        <v>373</v>
      </c>
      <c r="D47" s="492"/>
      <c r="E47" s="493" t="s">
        <v>373</v>
      </c>
      <c r="F47" s="492"/>
      <c r="G47" s="493" t="s">
        <v>373</v>
      </c>
      <c r="H47" s="488"/>
      <c r="I47" s="493" t="s">
        <v>373</v>
      </c>
      <c r="J47" s="488"/>
      <c r="K47" s="493" t="s">
        <v>373</v>
      </c>
      <c r="L47" s="488"/>
      <c r="M47" s="493" t="s">
        <v>373</v>
      </c>
      <c r="N47" s="488"/>
      <c r="O47" s="464">
        <v>24</v>
      </c>
      <c r="P47" s="495" t="s">
        <v>438</v>
      </c>
      <c r="Q47" s="493" t="s">
        <v>435</v>
      </c>
      <c r="R47" s="492"/>
      <c r="S47" s="493" t="s">
        <v>435</v>
      </c>
      <c r="T47" s="492"/>
      <c r="U47" s="486" t="s">
        <v>435</v>
      </c>
      <c r="V47" s="488"/>
      <c r="W47" s="486" t="s">
        <v>375</v>
      </c>
      <c r="X47" s="488"/>
      <c r="Y47" s="486" t="s">
        <v>435</v>
      </c>
      <c r="Z47" s="488"/>
      <c r="AA47" s="486" t="s">
        <v>435</v>
      </c>
      <c r="AB47" s="487"/>
    </row>
    <row r="48" spans="1:28" ht="15" customHeight="1">
      <c r="A48" s="464"/>
      <c r="B48" s="491" t="s">
        <v>439</v>
      </c>
      <c r="C48" s="494"/>
      <c r="D48" s="494"/>
      <c r="E48" s="494"/>
      <c r="F48" s="494"/>
      <c r="G48" s="487"/>
      <c r="H48" s="487"/>
      <c r="I48" s="487"/>
      <c r="J48" s="487"/>
      <c r="K48" s="487"/>
      <c r="L48" s="487"/>
      <c r="M48" s="487"/>
      <c r="N48" s="488"/>
      <c r="O48" s="464"/>
      <c r="P48" s="491" t="s">
        <v>439</v>
      </c>
      <c r="Q48" s="494"/>
      <c r="R48" s="494"/>
      <c r="S48" s="494"/>
      <c r="T48" s="494"/>
      <c r="U48" s="487"/>
      <c r="V48" s="487"/>
      <c r="W48" s="487"/>
      <c r="X48" s="487"/>
      <c r="Y48" s="487"/>
      <c r="Z48" s="487"/>
      <c r="AA48" s="487"/>
      <c r="AB48" s="487"/>
    </row>
    <row r="49" spans="1:28" ht="15" customHeight="1">
      <c r="A49" s="464">
        <v>24</v>
      </c>
      <c r="B49" s="490" t="s">
        <v>440</v>
      </c>
      <c r="C49" s="492" t="s">
        <v>200</v>
      </c>
      <c r="D49" s="492"/>
      <c r="E49" s="492" t="s">
        <v>200</v>
      </c>
      <c r="F49" s="492"/>
      <c r="G49" s="488" t="s">
        <v>200</v>
      </c>
      <c r="H49" s="488"/>
      <c r="I49" s="488" t="s">
        <v>200</v>
      </c>
      <c r="J49" s="488"/>
      <c r="K49" s="488" t="s">
        <v>200</v>
      </c>
      <c r="L49" s="488"/>
      <c r="M49" s="488" t="s">
        <v>200</v>
      </c>
      <c r="N49" s="488"/>
      <c r="O49" s="464">
        <v>25</v>
      </c>
      <c r="P49" s="490" t="s">
        <v>440</v>
      </c>
      <c r="Q49" s="492" t="s">
        <v>200</v>
      </c>
      <c r="R49" s="492"/>
      <c r="S49" s="492" t="s">
        <v>200</v>
      </c>
      <c r="T49" s="492"/>
      <c r="U49" s="488" t="s">
        <v>200</v>
      </c>
      <c r="V49" s="488"/>
      <c r="W49" s="488" t="s">
        <v>200</v>
      </c>
      <c r="X49" s="488"/>
      <c r="Y49" s="488" t="s">
        <v>200</v>
      </c>
      <c r="Z49" s="488"/>
      <c r="AA49" s="488" t="s">
        <v>200</v>
      </c>
      <c r="AB49" s="487"/>
    </row>
    <row r="50" spans="1:28" ht="15" customHeight="1">
      <c r="A50" s="464">
        <v>25</v>
      </c>
      <c r="B50" s="496" t="s">
        <v>441</v>
      </c>
      <c r="C50" s="493" t="s">
        <v>442</v>
      </c>
      <c r="D50" s="492"/>
      <c r="E50" s="493" t="s">
        <v>442</v>
      </c>
      <c r="F50" s="492"/>
      <c r="G50" s="493" t="s">
        <v>442</v>
      </c>
      <c r="H50" s="488"/>
      <c r="I50" s="493" t="s">
        <v>442</v>
      </c>
      <c r="J50" s="488"/>
      <c r="K50" s="493" t="s">
        <v>442</v>
      </c>
      <c r="L50" s="488"/>
      <c r="M50" s="493" t="s">
        <v>442</v>
      </c>
      <c r="N50" s="488"/>
      <c r="O50" s="464">
        <v>26</v>
      </c>
      <c r="P50" s="496" t="s">
        <v>441</v>
      </c>
      <c r="Q50" s="493" t="s">
        <v>443</v>
      </c>
      <c r="R50" s="492"/>
      <c r="S50" s="493" t="s">
        <v>443</v>
      </c>
      <c r="T50" s="492"/>
      <c r="U50" s="486" t="s">
        <v>443</v>
      </c>
      <c r="V50" s="488"/>
      <c r="W50" s="486" t="s">
        <v>363</v>
      </c>
      <c r="X50" s="488"/>
      <c r="Y50" s="486" t="s">
        <v>444</v>
      </c>
      <c r="Z50" s="488"/>
      <c r="AA50" s="486" t="s">
        <v>445</v>
      </c>
      <c r="AB50" s="487"/>
    </row>
    <row r="51" spans="1:28" ht="15" customHeight="1">
      <c r="A51" s="464"/>
      <c r="B51" s="497" t="s">
        <v>446</v>
      </c>
      <c r="C51" s="498">
        <f>C16+C17</f>
        <v>5.4610000000000003</v>
      </c>
      <c r="D51" s="498">
        <f t="shared" ref="D51:N51" si="0">D16+D17</f>
        <v>3.544</v>
      </c>
      <c r="E51" s="498">
        <f t="shared" si="0"/>
        <v>5.5369999999999999</v>
      </c>
      <c r="F51" s="498">
        <f t="shared" si="0"/>
        <v>3.6470000000000002</v>
      </c>
      <c r="G51" s="498">
        <f t="shared" si="0"/>
        <v>5.5110000000000001</v>
      </c>
      <c r="H51" s="498">
        <f t="shared" si="0"/>
        <v>3.62</v>
      </c>
      <c r="I51" s="498">
        <f t="shared" si="0"/>
        <v>5.5020000000000007</v>
      </c>
      <c r="J51" s="498">
        <f t="shared" si="0"/>
        <v>3.6360000000000001</v>
      </c>
      <c r="K51" s="498">
        <f t="shared" si="0"/>
        <v>5.3979999999999997</v>
      </c>
      <c r="L51" s="498">
        <f t="shared" si="0"/>
        <v>3.5409999999999999</v>
      </c>
      <c r="M51" s="498">
        <f t="shared" si="0"/>
        <v>5.4930000000000003</v>
      </c>
      <c r="N51" s="498">
        <f t="shared" si="0"/>
        <v>3.6470000000000002</v>
      </c>
      <c r="O51" s="464"/>
      <c r="P51" s="497" t="s">
        <v>446</v>
      </c>
      <c r="Q51" s="488">
        <f>Q16+Q17</f>
        <v>5.569</v>
      </c>
      <c r="R51" s="488">
        <f t="shared" ref="R51:AB51" si="1">R16+R17</f>
        <v>3.6280000000000001</v>
      </c>
      <c r="S51" s="488">
        <f t="shared" si="1"/>
        <v>5.4160000000000004</v>
      </c>
      <c r="T51" s="488">
        <f t="shared" si="1"/>
        <v>3.2450000000000001</v>
      </c>
      <c r="U51" s="488">
        <f t="shared" si="1"/>
        <v>5.5259999999999998</v>
      </c>
      <c r="V51" s="488">
        <f t="shared" si="1"/>
        <v>3.1520000000000001</v>
      </c>
      <c r="W51" s="488">
        <f t="shared" si="1"/>
        <v>5.7640000000000002</v>
      </c>
      <c r="X51" s="488">
        <f t="shared" si="1"/>
        <v>3.4259999999999997</v>
      </c>
      <c r="Y51" s="488">
        <f t="shared" si="1"/>
        <v>5.9169999999999998</v>
      </c>
      <c r="Z51" s="488">
        <f t="shared" si="1"/>
        <v>3.55</v>
      </c>
      <c r="AA51" s="488">
        <f t="shared" si="1"/>
        <v>5.8740000000000006</v>
      </c>
      <c r="AB51" s="488">
        <f t="shared" si="1"/>
        <v>3.5009999999999999</v>
      </c>
    </row>
    <row r="52" spans="1:28" ht="15" customHeight="1">
      <c r="A52" s="464"/>
      <c r="B52" s="497" t="s">
        <v>447</v>
      </c>
      <c r="C52" s="492">
        <f>C19+C20+C21+C22+C23+C25+C26+C27+C28+C29+C30+C31+C34+C36+C38+C39+C41+C42+C44+C46+C49+C50+C47</f>
        <v>-1.6517999999999995</v>
      </c>
      <c r="D52" s="492">
        <f t="shared" ref="D52:N52" si="2">D19+D20+D21+D22+D23+D25+D26+D27+D28+D29+D30+D31+D34+D36+D38+D39+D41+D42+D44+D46+D49+D50+D47</f>
        <v>-1.1829999999999998</v>
      </c>
      <c r="E52" s="492">
        <f t="shared" si="2"/>
        <v>-1.6557999999999993</v>
      </c>
      <c r="F52" s="492">
        <f t="shared" si="2"/>
        <v>-1.4519999999999997</v>
      </c>
      <c r="G52" s="492">
        <f t="shared" si="2"/>
        <v>-1.6237999999999997</v>
      </c>
      <c r="H52" s="492">
        <f t="shared" si="2"/>
        <v>-1.1869999999999998</v>
      </c>
      <c r="I52" s="492">
        <f t="shared" si="2"/>
        <v>-1.5067999999999997</v>
      </c>
      <c r="J52" s="492">
        <f t="shared" si="2"/>
        <v>-1.3260000000000001</v>
      </c>
      <c r="K52" s="492">
        <f t="shared" si="2"/>
        <v>-1.5917999999999994</v>
      </c>
      <c r="L52" s="492">
        <f t="shared" si="2"/>
        <v>-1.151</v>
      </c>
      <c r="M52" s="492">
        <f t="shared" si="2"/>
        <v>-1.6187999999999996</v>
      </c>
      <c r="N52" s="492">
        <f t="shared" si="2"/>
        <v>-1.2069999999999999</v>
      </c>
      <c r="O52" s="464"/>
      <c r="P52" s="497" t="s">
        <v>447</v>
      </c>
      <c r="Q52" s="499">
        <f>Q19+Q20+Q21+Q22+Q23+Q25+Q26+Q27+Q28+Q29+Q30+Q31+Q33+Q34+Q36+Q38+Q39+Q41+Q42+Q44+Q46+Q49+Q50+Q47</f>
        <v>-1.9227999999999998</v>
      </c>
      <c r="R52" s="499">
        <f t="shared" ref="R52:AB52" si="3">R19+R20+R21+R22+R23+R25+R26+R27+R28+R29+R30+R31+R33+R34+R36+R38+R39+R41+R42+R44+R46+R49+R50+R47</f>
        <v>-1.3919999999999999</v>
      </c>
      <c r="S52" s="499">
        <f t="shared" si="3"/>
        <v>-1.8147999999999997</v>
      </c>
      <c r="T52" s="499">
        <f t="shared" si="3"/>
        <v>-1.2329999999999999</v>
      </c>
      <c r="U52" s="499">
        <f t="shared" si="3"/>
        <v>-1.8298999999999996</v>
      </c>
      <c r="V52" s="499">
        <f t="shared" si="3"/>
        <v>-1.1319999999999999</v>
      </c>
      <c r="W52" s="499">
        <f t="shared" si="3"/>
        <v>-1.9658999999999993</v>
      </c>
      <c r="X52" s="499">
        <f t="shared" si="3"/>
        <v>-1.3460000000000001</v>
      </c>
      <c r="Y52" s="499">
        <f t="shared" si="3"/>
        <v>-2.0189999999999997</v>
      </c>
      <c r="Z52" s="499">
        <f t="shared" si="3"/>
        <v>-1.464</v>
      </c>
      <c r="AA52" s="499">
        <f t="shared" si="3"/>
        <v>-1.9669999999999996</v>
      </c>
      <c r="AB52" s="499">
        <f t="shared" si="3"/>
        <v>-1.4390000000000001</v>
      </c>
    </row>
    <row r="53" spans="1:28" ht="16.5" customHeight="1">
      <c r="A53" s="464"/>
      <c r="B53" s="497" t="s">
        <v>448</v>
      </c>
      <c r="C53" s="492">
        <f>C51+C52</f>
        <v>3.8092000000000006</v>
      </c>
      <c r="D53" s="492">
        <f t="shared" ref="D53:N53" si="4">D51+D52</f>
        <v>2.3610000000000002</v>
      </c>
      <c r="E53" s="492">
        <f t="shared" si="4"/>
        <v>3.8812000000000006</v>
      </c>
      <c r="F53" s="492">
        <f t="shared" si="4"/>
        <v>2.1950000000000003</v>
      </c>
      <c r="G53" s="492">
        <f t="shared" si="4"/>
        <v>3.8872000000000004</v>
      </c>
      <c r="H53" s="492">
        <f t="shared" si="4"/>
        <v>2.4330000000000003</v>
      </c>
      <c r="I53" s="492">
        <f t="shared" si="4"/>
        <v>3.995200000000001</v>
      </c>
      <c r="J53" s="492">
        <f t="shared" si="4"/>
        <v>2.31</v>
      </c>
      <c r="K53" s="492">
        <f t="shared" si="4"/>
        <v>3.8062000000000005</v>
      </c>
      <c r="L53" s="492">
        <f t="shared" si="4"/>
        <v>2.3899999999999997</v>
      </c>
      <c r="M53" s="492">
        <f t="shared" si="4"/>
        <v>3.874200000000001</v>
      </c>
      <c r="N53" s="492">
        <f t="shared" si="4"/>
        <v>2.4400000000000004</v>
      </c>
      <c r="O53" s="464"/>
      <c r="P53" s="497" t="s">
        <v>448</v>
      </c>
      <c r="Q53" s="488">
        <f>Q51+Q52</f>
        <v>3.6462000000000003</v>
      </c>
      <c r="R53" s="488">
        <f t="shared" ref="R53:AB53" si="5">R51+R52</f>
        <v>2.2360000000000002</v>
      </c>
      <c r="S53" s="488">
        <f t="shared" si="5"/>
        <v>3.6012000000000004</v>
      </c>
      <c r="T53" s="488">
        <f t="shared" si="5"/>
        <v>2.0120000000000005</v>
      </c>
      <c r="U53" s="488">
        <f t="shared" si="5"/>
        <v>3.6961000000000004</v>
      </c>
      <c r="V53" s="488">
        <f t="shared" si="5"/>
        <v>2.0200000000000005</v>
      </c>
      <c r="W53" s="488">
        <f t="shared" si="5"/>
        <v>3.7981000000000007</v>
      </c>
      <c r="X53" s="488">
        <f t="shared" si="5"/>
        <v>2.0799999999999996</v>
      </c>
      <c r="Y53" s="488">
        <f t="shared" si="5"/>
        <v>3.8980000000000001</v>
      </c>
      <c r="Z53" s="488">
        <f t="shared" si="5"/>
        <v>2.0859999999999999</v>
      </c>
      <c r="AA53" s="488">
        <f t="shared" si="5"/>
        <v>3.9070000000000009</v>
      </c>
      <c r="AB53" s="488">
        <f t="shared" si="5"/>
        <v>2.0619999999999998</v>
      </c>
    </row>
    <row r="54" spans="1:28" ht="42" customHeight="1">
      <c r="A54" s="500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1"/>
    </row>
    <row r="55" spans="1:28" ht="29.25" customHeight="1">
      <c r="A55" s="475" t="s">
        <v>68</v>
      </c>
      <c r="B55" s="475"/>
      <c r="E55" s="475" t="s">
        <v>69</v>
      </c>
      <c r="F55" s="475"/>
      <c r="O55" s="475" t="s">
        <v>68</v>
      </c>
      <c r="P55" s="475"/>
      <c r="S55" s="475" t="s">
        <v>69</v>
      </c>
      <c r="T55" s="475"/>
    </row>
    <row r="57" spans="1:28" ht="25.5" customHeight="1">
      <c r="A57" s="475" t="s">
        <v>449</v>
      </c>
      <c r="B57" s="475"/>
      <c r="O57" s="475" t="s">
        <v>449</v>
      </c>
      <c r="P57" s="475"/>
      <c r="Q57" s="475"/>
    </row>
    <row r="58" spans="1:28">
      <c r="A58" t="s">
        <v>450</v>
      </c>
      <c r="O58" t="s">
        <v>450</v>
      </c>
    </row>
    <row r="64" spans="1:28">
      <c r="B64" s="473" t="s">
        <v>201</v>
      </c>
      <c r="C64" s="473"/>
      <c r="D64" s="473"/>
      <c r="E64" s="473"/>
      <c r="F64" s="473"/>
      <c r="P64" s="473" t="s">
        <v>201</v>
      </c>
      <c r="Q64" s="473"/>
      <c r="R64" s="473"/>
      <c r="S64" s="473"/>
      <c r="T64" s="473"/>
      <c r="U64" s="475"/>
    </row>
    <row r="65" spans="1:28">
      <c r="B65" s="473"/>
      <c r="C65" s="473"/>
      <c r="D65" s="473"/>
      <c r="E65" s="473"/>
      <c r="F65" s="473"/>
      <c r="P65" s="473"/>
      <c r="Q65" s="473"/>
      <c r="R65" s="473"/>
      <c r="S65" s="473"/>
      <c r="T65" s="473"/>
      <c r="U65" s="475"/>
    </row>
    <row r="66" spans="1:28">
      <c r="B66" s="473"/>
      <c r="C66" s="473"/>
      <c r="D66" s="473"/>
      <c r="E66" s="473"/>
      <c r="F66" s="473"/>
      <c r="P66" s="473"/>
      <c r="Q66" s="473"/>
      <c r="R66" s="473"/>
      <c r="S66" s="473"/>
      <c r="T66" s="473"/>
      <c r="U66" s="475"/>
    </row>
    <row r="68" spans="1:28">
      <c r="B68" s="474" t="s">
        <v>202</v>
      </c>
      <c r="C68" s="474"/>
      <c r="D68" s="474"/>
      <c r="E68" s="474"/>
      <c r="F68" s="474"/>
      <c r="P68" s="474" t="s">
        <v>202</v>
      </c>
      <c r="Q68" s="474"/>
      <c r="R68" s="474"/>
      <c r="S68" s="474"/>
      <c r="T68" s="474"/>
    </row>
    <row r="69" spans="1:28">
      <c r="B69" s="474"/>
      <c r="C69" s="474"/>
      <c r="D69" s="474"/>
      <c r="E69" s="474"/>
      <c r="F69" s="474"/>
      <c r="P69" s="474"/>
      <c r="Q69" s="474"/>
      <c r="R69" s="474"/>
      <c r="S69" s="474"/>
      <c r="T69" s="474"/>
    </row>
    <row r="70" spans="1:28">
      <c r="B70" s="474"/>
      <c r="C70" s="474"/>
      <c r="D70" s="474"/>
      <c r="E70" s="474"/>
      <c r="F70" s="474"/>
      <c r="P70" s="474"/>
      <c r="Q70" s="474"/>
      <c r="R70" s="474"/>
      <c r="S70" s="474"/>
      <c r="T70" s="474"/>
    </row>
    <row r="72" spans="1:28">
      <c r="E72" s="475" t="s">
        <v>203</v>
      </c>
      <c r="F72" s="475"/>
      <c r="S72" s="475" t="s">
        <v>203</v>
      </c>
      <c r="T72" s="475"/>
    </row>
    <row r="74" spans="1:28">
      <c r="A74" s="476" t="s">
        <v>204</v>
      </c>
      <c r="B74" s="477"/>
      <c r="C74" s="478" t="s">
        <v>205</v>
      </c>
      <c r="D74" s="478"/>
      <c r="E74" s="478"/>
      <c r="F74" s="478"/>
      <c r="G74" s="479"/>
      <c r="H74" s="479"/>
      <c r="I74" s="479"/>
      <c r="J74" s="479"/>
      <c r="K74" s="479"/>
      <c r="L74" s="479"/>
      <c r="M74" s="479"/>
      <c r="N74" s="479"/>
      <c r="O74" s="476" t="s">
        <v>204</v>
      </c>
      <c r="P74" s="477"/>
      <c r="Q74" s="478" t="s">
        <v>205</v>
      </c>
      <c r="R74" s="478"/>
      <c r="S74" s="478"/>
      <c r="T74" s="478"/>
      <c r="U74" s="479"/>
      <c r="V74" s="479"/>
      <c r="W74" s="479"/>
      <c r="X74" s="479"/>
      <c r="Y74" s="479"/>
      <c r="Z74" s="479"/>
      <c r="AA74" s="479"/>
      <c r="AB74" s="479"/>
    </row>
    <row r="75" spans="1:28">
      <c r="A75" s="477"/>
      <c r="B75" s="477"/>
      <c r="C75" s="478"/>
      <c r="D75" s="478"/>
      <c r="E75" s="478"/>
      <c r="F75" s="478"/>
      <c r="G75" s="479"/>
      <c r="H75" s="479"/>
      <c r="I75" s="479"/>
      <c r="J75" s="479"/>
      <c r="K75" s="479"/>
      <c r="L75" s="479"/>
      <c r="M75" s="479"/>
      <c r="N75" s="479"/>
      <c r="O75" s="477"/>
      <c r="P75" s="477"/>
      <c r="Q75" s="478"/>
      <c r="R75" s="478"/>
      <c r="S75" s="478"/>
      <c r="T75" s="478"/>
      <c r="U75" s="479"/>
      <c r="V75" s="479"/>
      <c r="W75" s="479"/>
      <c r="X75" s="479"/>
      <c r="Y75" s="479"/>
      <c r="Z75" s="479"/>
      <c r="AA75" s="479"/>
      <c r="AB75" s="479"/>
    </row>
    <row r="76" spans="1:28">
      <c r="A76" s="480" t="s">
        <v>206</v>
      </c>
      <c r="B76" s="480" t="s">
        <v>207</v>
      </c>
      <c r="C76" s="481" t="s">
        <v>451</v>
      </c>
      <c r="D76" s="482"/>
      <c r="E76" s="481" t="s">
        <v>452</v>
      </c>
      <c r="F76" s="482"/>
      <c r="G76" s="483" t="s">
        <v>453</v>
      </c>
      <c r="H76" s="483"/>
      <c r="I76" s="483" t="s">
        <v>454</v>
      </c>
      <c r="J76" s="483"/>
      <c r="K76" s="483" t="s">
        <v>455</v>
      </c>
      <c r="L76" s="483"/>
      <c r="M76" s="483" t="s">
        <v>456</v>
      </c>
      <c r="N76" s="483"/>
      <c r="O76" s="480" t="s">
        <v>206</v>
      </c>
      <c r="P76" s="480" t="s">
        <v>207</v>
      </c>
      <c r="Q76" s="481" t="s">
        <v>457</v>
      </c>
      <c r="R76" s="482"/>
      <c r="S76" s="481" t="s">
        <v>458</v>
      </c>
      <c r="T76" s="482"/>
      <c r="U76" s="483" t="s">
        <v>459</v>
      </c>
      <c r="V76" s="483"/>
      <c r="W76" s="483" t="s">
        <v>460</v>
      </c>
      <c r="X76" s="483"/>
      <c r="Y76" s="483" t="s">
        <v>461</v>
      </c>
      <c r="Z76" s="483"/>
      <c r="AA76" s="483" t="s">
        <v>462</v>
      </c>
      <c r="AB76" s="483"/>
    </row>
    <row r="77" spans="1:28">
      <c r="A77" s="484"/>
      <c r="B77" s="484"/>
      <c r="C77" s="485" t="s">
        <v>220</v>
      </c>
      <c r="D77" s="485" t="s">
        <v>221</v>
      </c>
      <c r="E77" s="485" t="s">
        <v>220</v>
      </c>
      <c r="F77" s="485" t="s">
        <v>221</v>
      </c>
      <c r="G77" s="485" t="s">
        <v>220</v>
      </c>
      <c r="H77" s="485" t="s">
        <v>221</v>
      </c>
      <c r="I77" s="485" t="s">
        <v>220</v>
      </c>
      <c r="J77" s="485" t="s">
        <v>221</v>
      </c>
      <c r="K77" s="485" t="s">
        <v>220</v>
      </c>
      <c r="L77" s="485" t="s">
        <v>221</v>
      </c>
      <c r="M77" s="485" t="s">
        <v>220</v>
      </c>
      <c r="N77" s="485" t="s">
        <v>221</v>
      </c>
      <c r="O77" s="484"/>
      <c r="P77" s="484"/>
      <c r="Q77" s="485" t="s">
        <v>220</v>
      </c>
      <c r="R77" s="485" t="s">
        <v>221</v>
      </c>
      <c r="S77" s="485" t="s">
        <v>220</v>
      </c>
      <c r="T77" s="485" t="s">
        <v>221</v>
      </c>
      <c r="U77" s="485" t="s">
        <v>220</v>
      </c>
      <c r="V77" s="485" t="s">
        <v>221</v>
      </c>
      <c r="W77" s="485" t="s">
        <v>220</v>
      </c>
      <c r="X77" s="485" t="s">
        <v>221</v>
      </c>
      <c r="Y77" s="485" t="s">
        <v>220</v>
      </c>
      <c r="Z77" s="485" t="s">
        <v>221</v>
      </c>
      <c r="AA77" s="485" t="s">
        <v>220</v>
      </c>
      <c r="AB77" s="485" t="s">
        <v>221</v>
      </c>
    </row>
    <row r="78" spans="1:28">
      <c r="A78" s="464">
        <v>1</v>
      </c>
      <c r="B78" s="464" t="s">
        <v>222</v>
      </c>
      <c r="C78" s="486" t="s">
        <v>463</v>
      </c>
      <c r="D78" s="486" t="s">
        <v>464</v>
      </c>
      <c r="E78" s="486" t="s">
        <v>465</v>
      </c>
      <c r="F78" s="486" t="s">
        <v>466</v>
      </c>
      <c r="G78" s="486" t="s">
        <v>467</v>
      </c>
      <c r="H78" s="486" t="s">
        <v>468</v>
      </c>
      <c r="I78" s="486" t="s">
        <v>469</v>
      </c>
      <c r="J78" s="486" t="s">
        <v>470</v>
      </c>
      <c r="K78" s="486" t="s">
        <v>471</v>
      </c>
      <c r="L78" s="486" t="s">
        <v>472</v>
      </c>
      <c r="M78" s="486" t="s">
        <v>473</v>
      </c>
      <c r="N78" s="486" t="s">
        <v>474</v>
      </c>
      <c r="O78" s="464">
        <v>1</v>
      </c>
      <c r="P78" s="464" t="s">
        <v>222</v>
      </c>
      <c r="Q78" s="486" t="s">
        <v>475</v>
      </c>
      <c r="R78" s="486" t="s">
        <v>476</v>
      </c>
      <c r="S78" s="486" t="s">
        <v>477</v>
      </c>
      <c r="T78" s="486" t="s">
        <v>478</v>
      </c>
      <c r="U78" s="486" t="s">
        <v>479</v>
      </c>
      <c r="V78" s="486" t="s">
        <v>480</v>
      </c>
      <c r="W78" s="486" t="s">
        <v>481</v>
      </c>
      <c r="X78" s="486" t="s">
        <v>482</v>
      </c>
      <c r="Y78" s="486" t="s">
        <v>483</v>
      </c>
      <c r="Z78" s="486" t="s">
        <v>484</v>
      </c>
      <c r="AA78" s="486" t="s">
        <v>225</v>
      </c>
      <c r="AB78" s="486" t="s">
        <v>485</v>
      </c>
    </row>
    <row r="79" spans="1:28">
      <c r="A79" s="464">
        <v>2</v>
      </c>
      <c r="B79" s="464" t="s">
        <v>246</v>
      </c>
      <c r="C79" s="486" t="s">
        <v>266</v>
      </c>
      <c r="D79" s="486" t="s">
        <v>486</v>
      </c>
      <c r="E79" s="486" t="s">
        <v>487</v>
      </c>
      <c r="F79" s="486" t="s">
        <v>263</v>
      </c>
      <c r="G79" s="486" t="s">
        <v>488</v>
      </c>
      <c r="H79" s="486" t="s">
        <v>489</v>
      </c>
      <c r="I79" s="486" t="s">
        <v>490</v>
      </c>
      <c r="J79" s="486" t="s">
        <v>491</v>
      </c>
      <c r="K79" s="486" t="s">
        <v>492</v>
      </c>
      <c r="L79" s="486" t="s">
        <v>493</v>
      </c>
      <c r="M79" s="486" t="s">
        <v>228</v>
      </c>
      <c r="N79" s="486" t="s">
        <v>494</v>
      </c>
      <c r="O79" s="464">
        <v>2</v>
      </c>
      <c r="P79" s="464" t="s">
        <v>246</v>
      </c>
      <c r="Q79" s="486" t="s">
        <v>495</v>
      </c>
      <c r="R79" s="486" t="s">
        <v>496</v>
      </c>
      <c r="S79" s="486" t="s">
        <v>497</v>
      </c>
      <c r="T79" s="486" t="s">
        <v>498</v>
      </c>
      <c r="U79" s="486" t="s">
        <v>499</v>
      </c>
      <c r="V79" s="486" t="s">
        <v>500</v>
      </c>
      <c r="W79" s="486" t="s">
        <v>501</v>
      </c>
      <c r="X79" s="486" t="s">
        <v>502</v>
      </c>
      <c r="Y79" s="486" t="s">
        <v>503</v>
      </c>
      <c r="Z79" s="486" t="s">
        <v>504</v>
      </c>
      <c r="AA79" s="486" t="s">
        <v>505</v>
      </c>
      <c r="AB79" s="486" t="s">
        <v>502</v>
      </c>
    </row>
    <row r="80" spans="1:28">
      <c r="A80" s="464"/>
      <c r="B80" s="440" t="s">
        <v>269</v>
      </c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64"/>
      <c r="P80" s="440" t="s">
        <v>269</v>
      </c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</row>
    <row r="81" spans="1:28">
      <c r="A81" s="464">
        <v>3</v>
      </c>
      <c r="B81" s="464" t="s">
        <v>270</v>
      </c>
      <c r="C81" s="486" t="s">
        <v>271</v>
      </c>
      <c r="D81" s="486" t="s">
        <v>506</v>
      </c>
      <c r="E81" s="486" t="s">
        <v>271</v>
      </c>
      <c r="F81" s="486" t="s">
        <v>506</v>
      </c>
      <c r="G81" s="486" t="s">
        <v>279</v>
      </c>
      <c r="H81" s="486" t="s">
        <v>283</v>
      </c>
      <c r="I81" s="486" t="s">
        <v>507</v>
      </c>
      <c r="J81" s="488" t="s">
        <v>280</v>
      </c>
      <c r="K81" s="486" t="s">
        <v>508</v>
      </c>
      <c r="L81" s="486" t="s">
        <v>280</v>
      </c>
      <c r="M81" s="486" t="s">
        <v>509</v>
      </c>
      <c r="N81" s="486" t="s">
        <v>280</v>
      </c>
      <c r="O81" s="464">
        <v>3</v>
      </c>
      <c r="P81" s="464" t="s">
        <v>270</v>
      </c>
      <c r="Q81" s="486" t="s">
        <v>400</v>
      </c>
      <c r="R81" s="486" t="s">
        <v>280</v>
      </c>
      <c r="S81" s="486" t="s">
        <v>400</v>
      </c>
      <c r="T81" s="486" t="s">
        <v>280</v>
      </c>
      <c r="U81" s="486" t="s">
        <v>279</v>
      </c>
      <c r="V81" s="486" t="s">
        <v>280</v>
      </c>
      <c r="W81" s="486" t="s">
        <v>271</v>
      </c>
      <c r="X81" s="486" t="s">
        <v>280</v>
      </c>
      <c r="Y81" s="486" t="s">
        <v>271</v>
      </c>
      <c r="Z81" s="486" t="s">
        <v>510</v>
      </c>
      <c r="AA81" s="486" t="s">
        <v>273</v>
      </c>
      <c r="AB81" s="486" t="s">
        <v>510</v>
      </c>
    </row>
    <row r="82" spans="1:28">
      <c r="A82" s="464">
        <v>4</v>
      </c>
      <c r="B82" s="464" t="s">
        <v>284</v>
      </c>
      <c r="C82" s="486" t="s">
        <v>287</v>
      </c>
      <c r="D82" s="486" t="s">
        <v>292</v>
      </c>
      <c r="E82" s="486" t="s">
        <v>285</v>
      </c>
      <c r="F82" s="486" t="s">
        <v>293</v>
      </c>
      <c r="G82" s="486" t="s">
        <v>285</v>
      </c>
      <c r="H82" s="486" t="s">
        <v>293</v>
      </c>
      <c r="I82" s="486" t="s">
        <v>285</v>
      </c>
      <c r="J82" s="486" t="s">
        <v>293</v>
      </c>
      <c r="K82" s="486" t="s">
        <v>511</v>
      </c>
      <c r="L82" s="486" t="s">
        <v>292</v>
      </c>
      <c r="M82" s="486" t="s">
        <v>512</v>
      </c>
      <c r="N82" s="486" t="s">
        <v>292</v>
      </c>
      <c r="O82" s="464">
        <v>4</v>
      </c>
      <c r="P82" s="464" t="s">
        <v>284</v>
      </c>
      <c r="Q82" s="486" t="s">
        <v>285</v>
      </c>
      <c r="R82" s="486" t="s">
        <v>292</v>
      </c>
      <c r="S82" s="486" t="s">
        <v>511</v>
      </c>
      <c r="T82" s="486" t="s">
        <v>513</v>
      </c>
      <c r="U82" s="486" t="s">
        <v>285</v>
      </c>
      <c r="V82" s="486" t="s">
        <v>407</v>
      </c>
      <c r="W82" s="486" t="s">
        <v>287</v>
      </c>
      <c r="X82" s="486" t="s">
        <v>407</v>
      </c>
      <c r="Y82" s="486" t="s">
        <v>285</v>
      </c>
      <c r="Z82" s="486" t="s">
        <v>291</v>
      </c>
      <c r="AA82" s="486" t="s">
        <v>285</v>
      </c>
      <c r="AB82" s="486" t="s">
        <v>291</v>
      </c>
    </row>
    <row r="83" spans="1:28">
      <c r="A83" s="464">
        <v>5</v>
      </c>
      <c r="B83" s="464" t="s">
        <v>294</v>
      </c>
      <c r="C83" s="486" t="s">
        <v>295</v>
      </c>
      <c r="D83" s="486" t="s">
        <v>278</v>
      </c>
      <c r="E83" s="486" t="s">
        <v>279</v>
      </c>
      <c r="F83" s="486" t="s">
        <v>272</v>
      </c>
      <c r="G83" s="486" t="s">
        <v>279</v>
      </c>
      <c r="H83" s="486" t="s">
        <v>272</v>
      </c>
      <c r="I83" s="486" t="s">
        <v>514</v>
      </c>
      <c r="J83" s="486" t="s">
        <v>272</v>
      </c>
      <c r="K83" s="486" t="s">
        <v>301</v>
      </c>
      <c r="L83" s="486" t="s">
        <v>278</v>
      </c>
      <c r="M83" s="486" t="s">
        <v>301</v>
      </c>
      <c r="N83" s="486" t="s">
        <v>272</v>
      </c>
      <c r="O83" s="464">
        <v>5</v>
      </c>
      <c r="P83" s="464" t="s">
        <v>294</v>
      </c>
      <c r="Q83" s="486" t="s">
        <v>514</v>
      </c>
      <c r="R83" s="486" t="s">
        <v>272</v>
      </c>
      <c r="S83" s="486" t="s">
        <v>515</v>
      </c>
      <c r="T83" s="486" t="s">
        <v>298</v>
      </c>
      <c r="U83" s="486" t="s">
        <v>514</v>
      </c>
      <c r="V83" s="486" t="s">
        <v>296</v>
      </c>
      <c r="W83" s="486" t="s">
        <v>300</v>
      </c>
      <c r="X83" s="486" t="s">
        <v>298</v>
      </c>
      <c r="Y83" s="486" t="s">
        <v>277</v>
      </c>
      <c r="Z83" s="486" t="s">
        <v>298</v>
      </c>
      <c r="AA83" s="486" t="s">
        <v>281</v>
      </c>
      <c r="AB83" s="486" t="s">
        <v>272</v>
      </c>
    </row>
    <row r="84" spans="1:28">
      <c r="A84" s="464">
        <v>6</v>
      </c>
      <c r="B84" s="464" t="s">
        <v>302</v>
      </c>
      <c r="C84" s="486" t="s">
        <v>516</v>
      </c>
      <c r="D84" s="486" t="s">
        <v>320</v>
      </c>
      <c r="E84" s="486" t="s">
        <v>517</v>
      </c>
      <c r="F84" s="486" t="s">
        <v>313</v>
      </c>
      <c r="G84" s="486" t="s">
        <v>518</v>
      </c>
      <c r="H84" s="486" t="s">
        <v>519</v>
      </c>
      <c r="I84" s="486" t="s">
        <v>520</v>
      </c>
      <c r="J84" s="486" t="s">
        <v>521</v>
      </c>
      <c r="K84" s="486" t="s">
        <v>522</v>
      </c>
      <c r="L84" s="486" t="s">
        <v>386</v>
      </c>
      <c r="M84" s="486" t="s">
        <v>523</v>
      </c>
      <c r="N84" s="486" t="s">
        <v>524</v>
      </c>
      <c r="O84" s="464">
        <v>6</v>
      </c>
      <c r="P84" s="464" t="s">
        <v>302</v>
      </c>
      <c r="Q84" s="486" t="s">
        <v>525</v>
      </c>
      <c r="R84" s="486" t="s">
        <v>322</v>
      </c>
      <c r="S84" s="486" t="s">
        <v>526</v>
      </c>
      <c r="T84" s="486" t="s">
        <v>527</v>
      </c>
      <c r="U84" s="486" t="s">
        <v>528</v>
      </c>
      <c r="V84" s="486" t="s">
        <v>311</v>
      </c>
      <c r="W84" s="486" t="s">
        <v>529</v>
      </c>
      <c r="X84" s="486" t="s">
        <v>527</v>
      </c>
      <c r="Y84" s="486" t="s">
        <v>530</v>
      </c>
      <c r="Z84" s="486" t="s">
        <v>309</v>
      </c>
      <c r="AA84" s="486" t="s">
        <v>531</v>
      </c>
      <c r="AB84" s="486" t="s">
        <v>309</v>
      </c>
    </row>
    <row r="85" spans="1:28">
      <c r="A85" s="464">
        <v>7</v>
      </c>
      <c r="B85" s="464" t="s">
        <v>323</v>
      </c>
      <c r="C85" s="486" t="s">
        <v>324</v>
      </c>
      <c r="D85" s="488" t="s">
        <v>200</v>
      </c>
      <c r="E85" s="486" t="s">
        <v>325</v>
      </c>
      <c r="F85" s="488" t="s">
        <v>326</v>
      </c>
      <c r="G85" s="486" t="s">
        <v>326</v>
      </c>
      <c r="H85" s="486" t="s">
        <v>200</v>
      </c>
      <c r="I85" s="486" t="s">
        <v>325</v>
      </c>
      <c r="J85" s="486" t="s">
        <v>326</v>
      </c>
      <c r="K85" s="486" t="s">
        <v>324</v>
      </c>
      <c r="L85" s="486" t="s">
        <v>200</v>
      </c>
      <c r="M85" s="486" t="s">
        <v>325</v>
      </c>
      <c r="N85" s="486" t="s">
        <v>326</v>
      </c>
      <c r="O85" s="464">
        <v>7</v>
      </c>
      <c r="P85" s="464" t="s">
        <v>323</v>
      </c>
      <c r="Q85" s="486" t="s">
        <v>326</v>
      </c>
      <c r="R85" s="486" t="s">
        <v>200</v>
      </c>
      <c r="S85" s="486" t="s">
        <v>325</v>
      </c>
      <c r="T85" s="486" t="s">
        <v>326</v>
      </c>
      <c r="U85" s="486" t="s">
        <v>326</v>
      </c>
      <c r="V85" s="486" t="s">
        <v>200</v>
      </c>
      <c r="W85" s="486" t="s">
        <v>325</v>
      </c>
      <c r="X85" s="486" t="s">
        <v>326</v>
      </c>
      <c r="Y85" s="486" t="s">
        <v>324</v>
      </c>
      <c r="Z85" s="486" t="s">
        <v>200</v>
      </c>
      <c r="AA85" s="486" t="s">
        <v>325</v>
      </c>
      <c r="AB85" s="486" t="s">
        <v>326</v>
      </c>
    </row>
    <row r="86" spans="1:28">
      <c r="A86" s="464"/>
      <c r="B86" s="440" t="s">
        <v>328</v>
      </c>
      <c r="C86" s="488"/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464"/>
      <c r="P86" s="440" t="s">
        <v>328</v>
      </c>
      <c r="Q86" s="488"/>
      <c r="R86" s="488"/>
      <c r="S86" s="488"/>
      <c r="T86" s="488"/>
      <c r="U86" s="488"/>
      <c r="V86" s="488"/>
      <c r="W86" s="488"/>
      <c r="X86" s="488"/>
      <c r="Y86" s="488"/>
      <c r="Z86" s="488"/>
      <c r="AA86" s="488"/>
      <c r="AB86" s="488"/>
    </row>
    <row r="87" spans="1:28">
      <c r="A87" s="464">
        <v>8</v>
      </c>
      <c r="B87" s="489" t="s">
        <v>329</v>
      </c>
      <c r="C87" s="486" t="s">
        <v>334</v>
      </c>
      <c r="D87" s="486" t="s">
        <v>343</v>
      </c>
      <c r="E87" s="486" t="s">
        <v>532</v>
      </c>
      <c r="F87" s="486" t="s">
        <v>533</v>
      </c>
      <c r="G87" s="486" t="s">
        <v>534</v>
      </c>
      <c r="H87" s="486" t="s">
        <v>343</v>
      </c>
      <c r="I87" s="486" t="s">
        <v>534</v>
      </c>
      <c r="J87" s="486" t="s">
        <v>535</v>
      </c>
      <c r="K87" s="486" t="s">
        <v>536</v>
      </c>
      <c r="L87" s="486" t="s">
        <v>537</v>
      </c>
      <c r="M87" s="486" t="s">
        <v>344</v>
      </c>
      <c r="N87" s="486" t="s">
        <v>538</v>
      </c>
      <c r="O87" s="464">
        <v>8</v>
      </c>
      <c r="P87" s="489" t="s">
        <v>329</v>
      </c>
      <c r="Q87" s="486" t="s">
        <v>539</v>
      </c>
      <c r="R87" s="486" t="s">
        <v>537</v>
      </c>
      <c r="S87" s="486" t="s">
        <v>540</v>
      </c>
      <c r="T87" s="486" t="s">
        <v>538</v>
      </c>
      <c r="U87" s="486" t="s">
        <v>541</v>
      </c>
      <c r="V87" s="486" t="s">
        <v>542</v>
      </c>
      <c r="W87" s="486" t="s">
        <v>543</v>
      </c>
      <c r="X87" s="486" t="s">
        <v>339</v>
      </c>
      <c r="Y87" s="486" t="s">
        <v>540</v>
      </c>
      <c r="Z87" s="486" t="s">
        <v>339</v>
      </c>
      <c r="AA87" s="486" t="s">
        <v>532</v>
      </c>
      <c r="AB87" s="486" t="s">
        <v>339</v>
      </c>
    </row>
    <row r="88" spans="1:28">
      <c r="A88" s="464">
        <v>9</v>
      </c>
      <c r="B88" s="490" t="s">
        <v>346</v>
      </c>
      <c r="C88" s="486" t="s">
        <v>544</v>
      </c>
      <c r="D88" s="486" t="s">
        <v>545</v>
      </c>
      <c r="E88" s="486" t="s">
        <v>544</v>
      </c>
      <c r="F88" s="486" t="s">
        <v>361</v>
      </c>
      <c r="G88" s="486" t="s">
        <v>544</v>
      </c>
      <c r="H88" s="486" t="s">
        <v>361</v>
      </c>
      <c r="I88" s="486" t="s">
        <v>546</v>
      </c>
      <c r="J88" s="486" t="s">
        <v>547</v>
      </c>
      <c r="K88" s="486" t="s">
        <v>546</v>
      </c>
      <c r="L88" s="486" t="s">
        <v>547</v>
      </c>
      <c r="M88" s="486" t="s">
        <v>546</v>
      </c>
      <c r="N88" s="486" t="s">
        <v>545</v>
      </c>
      <c r="O88" s="464">
        <v>9</v>
      </c>
      <c r="P88" s="490" t="s">
        <v>346</v>
      </c>
      <c r="Q88" s="486" t="s">
        <v>360</v>
      </c>
      <c r="R88" s="486" t="s">
        <v>547</v>
      </c>
      <c r="S88" s="486" t="s">
        <v>548</v>
      </c>
      <c r="T88" s="486" t="s">
        <v>549</v>
      </c>
      <c r="U88" s="486" t="s">
        <v>548</v>
      </c>
      <c r="V88" s="486" t="s">
        <v>530</v>
      </c>
      <c r="W88" s="486" t="s">
        <v>548</v>
      </c>
      <c r="X88" s="486" t="s">
        <v>550</v>
      </c>
      <c r="Y88" s="486" t="s">
        <v>548</v>
      </c>
      <c r="Z88" s="486" t="s">
        <v>551</v>
      </c>
      <c r="AA88" s="486" t="s">
        <v>548</v>
      </c>
      <c r="AB88" s="486" t="s">
        <v>552</v>
      </c>
    </row>
    <row r="89" spans="1:28">
      <c r="A89" s="464">
        <v>10</v>
      </c>
      <c r="B89" s="496" t="s">
        <v>362</v>
      </c>
      <c r="C89" s="486" t="s">
        <v>367</v>
      </c>
      <c r="D89" s="486" t="s">
        <v>553</v>
      </c>
      <c r="E89" s="486" t="s">
        <v>363</v>
      </c>
      <c r="F89" s="486" t="s">
        <v>554</v>
      </c>
      <c r="G89" s="486" t="s">
        <v>445</v>
      </c>
      <c r="H89" s="486" t="s">
        <v>370</v>
      </c>
      <c r="I89" s="486" t="s">
        <v>363</v>
      </c>
      <c r="J89" s="486" t="s">
        <v>370</v>
      </c>
      <c r="K89" s="486" t="s">
        <v>442</v>
      </c>
      <c r="L89" s="486" t="s">
        <v>369</v>
      </c>
      <c r="M89" s="486" t="s">
        <v>367</v>
      </c>
      <c r="N89" s="486" t="s">
        <v>369</v>
      </c>
      <c r="O89" s="464">
        <v>10</v>
      </c>
      <c r="P89" s="490" t="s">
        <v>362</v>
      </c>
      <c r="Q89" s="486" t="s">
        <v>367</v>
      </c>
      <c r="R89" s="486" t="s">
        <v>369</v>
      </c>
      <c r="S89" s="486" t="s">
        <v>442</v>
      </c>
      <c r="T89" s="486" t="s">
        <v>555</v>
      </c>
      <c r="U89" s="486" t="s">
        <v>363</v>
      </c>
      <c r="V89" s="486" t="s">
        <v>555</v>
      </c>
      <c r="W89" s="486" t="s">
        <v>363</v>
      </c>
      <c r="X89" s="486" t="s">
        <v>369</v>
      </c>
      <c r="Y89" s="486" t="s">
        <v>363</v>
      </c>
      <c r="Z89" s="486" t="s">
        <v>555</v>
      </c>
      <c r="AA89" s="486" t="s">
        <v>363</v>
      </c>
      <c r="AB89" s="486" t="s">
        <v>555</v>
      </c>
    </row>
    <row r="90" spans="1:28">
      <c r="A90" s="464">
        <v>11</v>
      </c>
      <c r="B90" s="496" t="s">
        <v>371</v>
      </c>
      <c r="C90" s="486" t="s">
        <v>324</v>
      </c>
      <c r="D90" s="486" t="s">
        <v>375</v>
      </c>
      <c r="E90" s="486" t="s">
        <v>324</v>
      </c>
      <c r="F90" s="486" t="s">
        <v>433</v>
      </c>
      <c r="G90" s="486" t="s">
        <v>324</v>
      </c>
      <c r="H90" s="486" t="s">
        <v>375</v>
      </c>
      <c r="I90" s="486" t="s">
        <v>324</v>
      </c>
      <c r="J90" s="486" t="s">
        <v>375</v>
      </c>
      <c r="K90" s="486" t="s">
        <v>326</v>
      </c>
      <c r="L90" s="486" t="s">
        <v>375</v>
      </c>
      <c r="M90" s="486" t="s">
        <v>556</v>
      </c>
      <c r="N90" s="486" t="s">
        <v>373</v>
      </c>
      <c r="O90" s="464">
        <v>11</v>
      </c>
      <c r="P90" s="490" t="s">
        <v>371</v>
      </c>
      <c r="Q90" s="486" t="s">
        <v>372</v>
      </c>
      <c r="R90" s="486" t="s">
        <v>373</v>
      </c>
      <c r="S90" s="486" t="s">
        <v>372</v>
      </c>
      <c r="T90" s="486" t="s">
        <v>373</v>
      </c>
      <c r="U90" s="486" t="s">
        <v>372</v>
      </c>
      <c r="V90" s="486" t="s">
        <v>373</v>
      </c>
      <c r="W90" s="486" t="s">
        <v>372</v>
      </c>
      <c r="X90" s="486" t="s">
        <v>373</v>
      </c>
      <c r="Y90" s="486" t="s">
        <v>372</v>
      </c>
      <c r="Z90" s="486" t="s">
        <v>373</v>
      </c>
      <c r="AA90" s="486" t="s">
        <v>372</v>
      </c>
      <c r="AB90" s="486" t="s">
        <v>373</v>
      </c>
    </row>
    <row r="91" spans="1:28">
      <c r="A91" s="464">
        <v>12</v>
      </c>
      <c r="B91" s="490" t="s">
        <v>376</v>
      </c>
      <c r="C91" s="488" t="s">
        <v>200</v>
      </c>
      <c r="D91" s="488" t="s">
        <v>200</v>
      </c>
      <c r="E91" s="488" t="s">
        <v>200</v>
      </c>
      <c r="F91" s="488" t="s">
        <v>200</v>
      </c>
      <c r="G91" s="488" t="s">
        <v>200</v>
      </c>
      <c r="H91" s="488" t="s">
        <v>200</v>
      </c>
      <c r="I91" s="488" t="s">
        <v>200</v>
      </c>
      <c r="J91" s="488" t="s">
        <v>200</v>
      </c>
      <c r="K91" s="488" t="s">
        <v>200</v>
      </c>
      <c r="L91" s="488" t="s">
        <v>200</v>
      </c>
      <c r="M91" s="488" t="s">
        <v>200</v>
      </c>
      <c r="N91" s="488" t="s">
        <v>200</v>
      </c>
      <c r="O91" s="464">
        <v>12</v>
      </c>
      <c r="P91" s="490" t="s">
        <v>376</v>
      </c>
      <c r="Q91" s="488" t="s">
        <v>200</v>
      </c>
      <c r="R91" s="488" t="s">
        <v>200</v>
      </c>
      <c r="S91" s="488" t="s">
        <v>200</v>
      </c>
      <c r="T91" s="488" t="s">
        <v>200</v>
      </c>
      <c r="U91" s="488" t="s">
        <v>200</v>
      </c>
      <c r="V91" s="488" t="s">
        <v>200</v>
      </c>
      <c r="W91" s="488" t="s">
        <v>200</v>
      </c>
      <c r="X91" s="488" t="s">
        <v>200</v>
      </c>
      <c r="Y91" s="488" t="s">
        <v>200</v>
      </c>
      <c r="Z91" s="488" t="s">
        <v>200</v>
      </c>
      <c r="AA91" s="488" t="s">
        <v>200</v>
      </c>
      <c r="AB91" s="488" t="s">
        <v>200</v>
      </c>
    </row>
    <row r="92" spans="1:28">
      <c r="A92" s="464">
        <v>13</v>
      </c>
      <c r="B92" s="490" t="s">
        <v>377</v>
      </c>
      <c r="C92" s="486" t="s">
        <v>200</v>
      </c>
      <c r="D92" s="486" t="s">
        <v>200</v>
      </c>
      <c r="E92" s="486" t="s">
        <v>200</v>
      </c>
      <c r="F92" s="486" t="s">
        <v>200</v>
      </c>
      <c r="G92" s="486" t="s">
        <v>200</v>
      </c>
      <c r="H92" s="486" t="s">
        <v>200</v>
      </c>
      <c r="I92" s="486" t="s">
        <v>200</v>
      </c>
      <c r="J92" s="486" t="s">
        <v>200</v>
      </c>
      <c r="K92" s="486" t="s">
        <v>200</v>
      </c>
      <c r="L92" s="486" t="s">
        <v>200</v>
      </c>
      <c r="M92" s="486" t="s">
        <v>200</v>
      </c>
      <c r="N92" s="486" t="s">
        <v>200</v>
      </c>
      <c r="O92" s="464">
        <v>13</v>
      </c>
      <c r="P92" s="490" t="s">
        <v>377</v>
      </c>
      <c r="Q92" s="486" t="s">
        <v>200</v>
      </c>
      <c r="R92" s="486" t="s">
        <v>200</v>
      </c>
      <c r="S92" s="486" t="s">
        <v>200</v>
      </c>
      <c r="T92" s="486" t="s">
        <v>200</v>
      </c>
      <c r="U92" s="486" t="s">
        <v>200</v>
      </c>
      <c r="V92" s="486" t="s">
        <v>200</v>
      </c>
      <c r="W92" s="486" t="s">
        <v>200</v>
      </c>
      <c r="X92" s="486" t="s">
        <v>200</v>
      </c>
      <c r="Y92" s="486" t="s">
        <v>200</v>
      </c>
      <c r="Z92" s="486" t="s">
        <v>200</v>
      </c>
      <c r="AA92" s="486" t="s">
        <v>200</v>
      </c>
      <c r="AB92" s="486" t="s">
        <v>200</v>
      </c>
    </row>
    <row r="93" spans="1:28">
      <c r="A93" s="464">
        <v>14</v>
      </c>
      <c r="B93" s="490" t="s">
        <v>378</v>
      </c>
      <c r="C93" s="488" t="s">
        <v>200</v>
      </c>
      <c r="D93" s="488" t="s">
        <v>200</v>
      </c>
      <c r="E93" s="488" t="s">
        <v>200</v>
      </c>
      <c r="F93" s="488" t="s">
        <v>200</v>
      </c>
      <c r="G93" s="488" t="s">
        <v>200</v>
      </c>
      <c r="H93" s="488" t="s">
        <v>200</v>
      </c>
      <c r="I93" s="488" t="s">
        <v>200</v>
      </c>
      <c r="J93" s="488" t="s">
        <v>200</v>
      </c>
      <c r="K93" s="488" t="s">
        <v>200</v>
      </c>
      <c r="L93" s="488" t="s">
        <v>200</v>
      </c>
      <c r="M93" s="488" t="s">
        <v>200</v>
      </c>
      <c r="N93" s="488" t="s">
        <v>200</v>
      </c>
      <c r="O93" s="464">
        <v>14</v>
      </c>
      <c r="P93" s="490" t="s">
        <v>378</v>
      </c>
      <c r="Q93" s="488" t="s">
        <v>200</v>
      </c>
      <c r="R93" s="488" t="s">
        <v>200</v>
      </c>
      <c r="S93" s="488" t="s">
        <v>200</v>
      </c>
      <c r="T93" s="488" t="s">
        <v>200</v>
      </c>
      <c r="U93" s="488" t="s">
        <v>200</v>
      </c>
      <c r="V93" s="488" t="s">
        <v>200</v>
      </c>
      <c r="W93" s="488" t="s">
        <v>200</v>
      </c>
      <c r="X93" s="488" t="s">
        <v>200</v>
      </c>
      <c r="Y93" s="488" t="s">
        <v>200</v>
      </c>
      <c r="Z93" s="488" t="s">
        <v>200</v>
      </c>
      <c r="AA93" s="488" t="s">
        <v>200</v>
      </c>
      <c r="AB93" s="488" t="s">
        <v>200</v>
      </c>
    </row>
    <row r="94" spans="1:28">
      <c r="A94" s="464"/>
      <c r="B94" s="491" t="s">
        <v>379</v>
      </c>
      <c r="C94" s="488"/>
      <c r="D94" s="488"/>
      <c r="E94" s="488"/>
      <c r="F94" s="488"/>
      <c r="G94" s="488"/>
      <c r="H94" s="488"/>
      <c r="I94" s="488"/>
      <c r="J94" s="488"/>
      <c r="K94" s="488"/>
      <c r="L94" s="488"/>
      <c r="M94" s="488"/>
      <c r="N94" s="488"/>
      <c r="O94" s="464"/>
      <c r="P94" s="491" t="s">
        <v>379</v>
      </c>
      <c r="Q94" s="488"/>
      <c r="R94" s="488"/>
      <c r="S94" s="488"/>
      <c r="T94" s="488"/>
      <c r="U94" s="488"/>
      <c r="V94" s="488"/>
      <c r="W94" s="488"/>
      <c r="X94" s="488"/>
      <c r="Y94" s="488"/>
      <c r="Z94" s="488"/>
      <c r="AA94" s="488"/>
      <c r="AB94" s="488"/>
    </row>
    <row r="95" spans="1:28">
      <c r="A95" s="464">
        <v>15</v>
      </c>
      <c r="B95" s="490" t="s">
        <v>380</v>
      </c>
      <c r="C95" s="486" t="s">
        <v>392</v>
      </c>
      <c r="D95" s="486" t="s">
        <v>400</v>
      </c>
      <c r="E95" s="486" t="s">
        <v>393</v>
      </c>
      <c r="F95" s="486" t="s">
        <v>557</v>
      </c>
      <c r="G95" s="486" t="s">
        <v>558</v>
      </c>
      <c r="H95" s="486" t="s">
        <v>398</v>
      </c>
      <c r="I95" s="486" t="s">
        <v>559</v>
      </c>
      <c r="J95" s="486" t="s">
        <v>560</v>
      </c>
      <c r="K95" s="486" t="s">
        <v>561</v>
      </c>
      <c r="L95" s="486" t="s">
        <v>290</v>
      </c>
      <c r="M95" s="486" t="s">
        <v>426</v>
      </c>
      <c r="N95" s="486" t="s">
        <v>290</v>
      </c>
      <c r="O95" s="464">
        <v>15</v>
      </c>
      <c r="P95" s="490" t="s">
        <v>380</v>
      </c>
      <c r="Q95" s="486" t="s">
        <v>562</v>
      </c>
      <c r="R95" s="486" t="s">
        <v>563</v>
      </c>
      <c r="S95" s="486" t="s">
        <v>562</v>
      </c>
      <c r="T95" s="486" t="s">
        <v>290</v>
      </c>
      <c r="U95" s="486" t="s">
        <v>293</v>
      </c>
      <c r="V95" s="486" t="s">
        <v>564</v>
      </c>
      <c r="W95" s="486" t="s">
        <v>413</v>
      </c>
      <c r="X95" s="486" t="s">
        <v>509</v>
      </c>
      <c r="Y95" s="486" t="s">
        <v>565</v>
      </c>
      <c r="Z95" s="486" t="s">
        <v>514</v>
      </c>
      <c r="AA95" s="486" t="s">
        <v>393</v>
      </c>
      <c r="AB95" s="486" t="s">
        <v>398</v>
      </c>
    </row>
    <row r="96" spans="1:28">
      <c r="A96" s="464">
        <v>16</v>
      </c>
      <c r="B96" s="490" t="s">
        <v>401</v>
      </c>
      <c r="C96" s="486" t="s">
        <v>566</v>
      </c>
      <c r="D96" s="486" t="s">
        <v>567</v>
      </c>
      <c r="E96" s="486" t="s">
        <v>568</v>
      </c>
      <c r="F96" s="486" t="s">
        <v>417</v>
      </c>
      <c r="G96" s="486" t="s">
        <v>274</v>
      </c>
      <c r="H96" s="486" t="s">
        <v>569</v>
      </c>
      <c r="I96" s="486" t="s">
        <v>570</v>
      </c>
      <c r="J96" s="486" t="s">
        <v>571</v>
      </c>
      <c r="K96" s="486" t="s">
        <v>572</v>
      </c>
      <c r="L96" s="486" t="s">
        <v>333</v>
      </c>
      <c r="M96" s="486" t="s">
        <v>534</v>
      </c>
      <c r="N96" s="486" t="s">
        <v>385</v>
      </c>
      <c r="O96" s="464">
        <v>16</v>
      </c>
      <c r="P96" s="490" t="s">
        <v>401</v>
      </c>
      <c r="Q96" s="486" t="s">
        <v>573</v>
      </c>
      <c r="R96" s="486" t="s">
        <v>563</v>
      </c>
      <c r="S96" s="486" t="s">
        <v>521</v>
      </c>
      <c r="T96" s="486" t="s">
        <v>395</v>
      </c>
      <c r="U96" s="486" t="s">
        <v>574</v>
      </c>
      <c r="V96" s="486" t="s">
        <v>575</v>
      </c>
      <c r="W96" s="486" t="s">
        <v>576</v>
      </c>
      <c r="X96" s="486" t="s">
        <v>292</v>
      </c>
      <c r="Y96" s="486" t="s">
        <v>577</v>
      </c>
      <c r="Z96" s="486" t="s">
        <v>578</v>
      </c>
      <c r="AA96" s="486" t="s">
        <v>579</v>
      </c>
      <c r="AB96" s="486" t="s">
        <v>398</v>
      </c>
    </row>
    <row r="97" spans="1:28" ht="40.5" customHeight="1">
      <c r="A97" s="464"/>
      <c r="B97" s="491" t="s">
        <v>419</v>
      </c>
      <c r="C97" s="487"/>
      <c r="D97" s="487"/>
      <c r="E97" s="487"/>
      <c r="F97" s="487"/>
      <c r="G97" s="487"/>
      <c r="H97" s="487"/>
      <c r="I97" s="487"/>
      <c r="J97" s="487"/>
      <c r="K97" s="488"/>
      <c r="L97" s="488"/>
      <c r="M97" s="488"/>
      <c r="N97" s="488"/>
      <c r="O97" s="464"/>
      <c r="P97" s="491" t="s">
        <v>419</v>
      </c>
      <c r="Q97" s="488"/>
      <c r="R97" s="488"/>
      <c r="S97" s="488"/>
      <c r="T97" s="488"/>
      <c r="U97" s="488"/>
      <c r="V97" s="488"/>
      <c r="W97" s="488"/>
      <c r="X97" s="488"/>
      <c r="Y97" s="488"/>
      <c r="Z97" s="488"/>
      <c r="AA97" s="488"/>
      <c r="AB97" s="488"/>
    </row>
    <row r="98" spans="1:28">
      <c r="A98" s="464">
        <v>17</v>
      </c>
      <c r="B98" s="490" t="s">
        <v>420</v>
      </c>
      <c r="C98" s="486" t="s">
        <v>326</v>
      </c>
      <c r="D98" s="486" t="s">
        <v>324</v>
      </c>
      <c r="E98" s="486" t="s">
        <v>368</v>
      </c>
      <c r="F98" s="486" t="s">
        <v>324</v>
      </c>
      <c r="G98" s="486" t="s">
        <v>368</v>
      </c>
      <c r="H98" s="486" t="s">
        <v>324</v>
      </c>
      <c r="I98" s="486" t="s">
        <v>421</v>
      </c>
      <c r="J98" s="486" t="s">
        <v>324</v>
      </c>
      <c r="K98" s="486" t="s">
        <v>368</v>
      </c>
      <c r="L98" s="486" t="s">
        <v>324</v>
      </c>
      <c r="M98" s="486" t="s">
        <v>421</v>
      </c>
      <c r="N98" s="486" t="s">
        <v>324</v>
      </c>
      <c r="O98" s="464">
        <v>17</v>
      </c>
      <c r="P98" s="490" t="s">
        <v>420</v>
      </c>
      <c r="Q98" s="486" t="s">
        <v>368</v>
      </c>
      <c r="R98" s="486" t="s">
        <v>324</v>
      </c>
      <c r="S98" s="486" t="s">
        <v>421</v>
      </c>
      <c r="T98" s="486" t="s">
        <v>324</v>
      </c>
      <c r="U98" s="486" t="s">
        <v>421</v>
      </c>
      <c r="V98" s="486" t="s">
        <v>324</v>
      </c>
      <c r="W98" s="486" t="s">
        <v>421</v>
      </c>
      <c r="X98" s="486" t="s">
        <v>324</v>
      </c>
      <c r="Y98" s="486" t="s">
        <v>421</v>
      </c>
      <c r="Z98" s="486" t="s">
        <v>324</v>
      </c>
      <c r="AA98" s="486" t="s">
        <v>421</v>
      </c>
      <c r="AB98" s="486" t="s">
        <v>324</v>
      </c>
    </row>
    <row r="99" spans="1:28">
      <c r="A99" s="464"/>
      <c r="B99" s="491" t="s">
        <v>423</v>
      </c>
      <c r="C99" s="488"/>
      <c r="D99" s="488"/>
      <c r="E99" s="488"/>
      <c r="F99" s="488"/>
      <c r="G99" s="488"/>
      <c r="H99" s="488"/>
      <c r="I99" s="488"/>
      <c r="J99" s="488"/>
      <c r="K99" s="487"/>
      <c r="L99" s="487"/>
      <c r="M99" s="487"/>
      <c r="N99" s="487"/>
      <c r="O99" s="464"/>
      <c r="P99" s="491" t="s">
        <v>423</v>
      </c>
      <c r="Q99" s="487"/>
      <c r="R99" s="487"/>
      <c r="S99" s="487"/>
      <c r="T99" s="487"/>
      <c r="U99" s="488"/>
      <c r="V99" s="488"/>
      <c r="W99" s="488"/>
      <c r="X99" s="488"/>
      <c r="Y99" s="488"/>
      <c r="Z99" s="488"/>
      <c r="AA99" s="488"/>
      <c r="AB99" s="488"/>
    </row>
    <row r="100" spans="1:28">
      <c r="A100" s="464">
        <v>18</v>
      </c>
      <c r="B100" s="496" t="s">
        <v>424</v>
      </c>
      <c r="C100" s="486" t="s">
        <v>366</v>
      </c>
      <c r="D100" s="486" t="s">
        <v>422</v>
      </c>
      <c r="E100" s="486" t="s">
        <v>421</v>
      </c>
      <c r="F100" s="486" t="s">
        <v>422</v>
      </c>
      <c r="G100" s="486" t="s">
        <v>366</v>
      </c>
      <c r="H100" s="486" t="s">
        <v>422</v>
      </c>
      <c r="I100" s="486" t="s">
        <v>427</v>
      </c>
      <c r="J100" s="486" t="s">
        <v>422</v>
      </c>
      <c r="K100" s="486" t="s">
        <v>368</v>
      </c>
      <c r="L100" s="486" t="s">
        <v>422</v>
      </c>
      <c r="M100" s="486" t="s">
        <v>367</v>
      </c>
      <c r="N100" s="486" t="s">
        <v>421</v>
      </c>
      <c r="O100" s="464">
        <v>18</v>
      </c>
      <c r="P100" s="490" t="s">
        <v>424</v>
      </c>
      <c r="Q100" s="486" t="s">
        <v>368</v>
      </c>
      <c r="R100" s="486" t="s">
        <v>421</v>
      </c>
      <c r="S100" s="486" t="s">
        <v>368</v>
      </c>
      <c r="T100" s="486" t="s">
        <v>421</v>
      </c>
      <c r="U100" s="486" t="s">
        <v>327</v>
      </c>
      <c r="V100" s="486" t="s">
        <v>421</v>
      </c>
      <c r="W100" s="486" t="s">
        <v>327</v>
      </c>
      <c r="X100" s="486" t="s">
        <v>421</v>
      </c>
      <c r="Y100" s="486" t="s">
        <v>327</v>
      </c>
      <c r="Z100" s="486" t="s">
        <v>421</v>
      </c>
      <c r="AA100" s="486" t="s">
        <v>327</v>
      </c>
      <c r="AB100" s="486" t="s">
        <v>421</v>
      </c>
    </row>
    <row r="101" spans="1:28">
      <c r="A101" s="464">
        <v>19</v>
      </c>
      <c r="B101" s="496" t="s">
        <v>428</v>
      </c>
      <c r="C101" s="493" t="s">
        <v>200</v>
      </c>
      <c r="D101" s="492"/>
      <c r="E101" s="493" t="s">
        <v>373</v>
      </c>
      <c r="F101" s="492"/>
      <c r="G101" s="488" t="s">
        <v>373</v>
      </c>
      <c r="H101" s="488"/>
      <c r="I101" s="488" t="s">
        <v>373</v>
      </c>
      <c r="J101" s="488"/>
      <c r="K101" s="486" t="s">
        <v>367</v>
      </c>
      <c r="L101" s="488"/>
      <c r="M101" s="488" t="s">
        <v>373</v>
      </c>
      <c r="N101" s="488"/>
      <c r="O101" s="464">
        <v>19</v>
      </c>
      <c r="P101" s="490" t="s">
        <v>428</v>
      </c>
      <c r="Q101" s="492" t="s">
        <v>200</v>
      </c>
      <c r="R101" s="492"/>
      <c r="S101" s="492" t="s">
        <v>200</v>
      </c>
      <c r="T101" s="492"/>
      <c r="U101" s="486" t="s">
        <v>200</v>
      </c>
      <c r="V101" s="488"/>
      <c r="W101" s="486" t="s">
        <v>373</v>
      </c>
      <c r="X101" s="488"/>
      <c r="Y101" s="488" t="s">
        <v>200</v>
      </c>
      <c r="Z101" s="488"/>
      <c r="AA101" s="486" t="s">
        <v>200</v>
      </c>
      <c r="AB101" s="487"/>
    </row>
    <row r="102" spans="1:28">
      <c r="A102" s="464"/>
      <c r="B102" s="491" t="s">
        <v>429</v>
      </c>
      <c r="C102" s="488"/>
      <c r="D102" s="488"/>
      <c r="E102" s="488"/>
      <c r="F102" s="488"/>
      <c r="G102" s="488"/>
      <c r="H102" s="488"/>
      <c r="I102" s="488"/>
      <c r="J102" s="488"/>
      <c r="K102" s="488"/>
      <c r="L102" s="488"/>
      <c r="M102" s="488"/>
      <c r="N102" s="488"/>
      <c r="O102" s="464"/>
      <c r="P102" s="491" t="s">
        <v>429</v>
      </c>
      <c r="Q102" s="488"/>
      <c r="R102" s="488"/>
      <c r="S102" s="488"/>
      <c r="T102" s="488"/>
      <c r="U102" s="488"/>
      <c r="V102" s="488"/>
      <c r="W102" s="488"/>
      <c r="X102" s="488"/>
      <c r="Y102" s="488"/>
      <c r="Z102" s="488"/>
      <c r="AA102" s="488"/>
      <c r="AB102" s="488"/>
    </row>
    <row r="103" spans="1:28">
      <c r="A103" s="464">
        <v>20</v>
      </c>
      <c r="B103" s="496" t="s">
        <v>430</v>
      </c>
      <c r="C103" s="492" t="s">
        <v>326</v>
      </c>
      <c r="D103" s="492"/>
      <c r="E103" s="492" t="s">
        <v>324</v>
      </c>
      <c r="F103" s="492"/>
      <c r="G103" s="488" t="s">
        <v>326</v>
      </c>
      <c r="H103" s="488"/>
      <c r="I103" s="488" t="s">
        <v>324</v>
      </c>
      <c r="J103" s="488"/>
      <c r="K103" s="488" t="s">
        <v>326</v>
      </c>
      <c r="L103" s="488"/>
      <c r="M103" s="488" t="s">
        <v>324</v>
      </c>
      <c r="N103" s="487"/>
      <c r="O103" s="464">
        <v>20</v>
      </c>
      <c r="P103" s="490" t="s">
        <v>430</v>
      </c>
      <c r="Q103" s="492" t="s">
        <v>326</v>
      </c>
      <c r="R103" s="492"/>
      <c r="S103" s="492" t="s">
        <v>324</v>
      </c>
      <c r="T103" s="492"/>
      <c r="U103" s="488" t="s">
        <v>326</v>
      </c>
      <c r="V103" s="488"/>
      <c r="W103" s="488" t="s">
        <v>326</v>
      </c>
      <c r="X103" s="488"/>
      <c r="Y103" s="488" t="s">
        <v>326</v>
      </c>
      <c r="Z103" s="488"/>
      <c r="AA103" s="488" t="s">
        <v>326</v>
      </c>
      <c r="AB103" s="487"/>
    </row>
    <row r="104" spans="1:28">
      <c r="A104" s="464"/>
      <c r="B104" s="490"/>
      <c r="C104" s="494"/>
      <c r="D104" s="494"/>
      <c r="E104" s="494"/>
      <c r="F104" s="494"/>
      <c r="G104" s="487"/>
      <c r="H104" s="487"/>
      <c r="I104" s="487"/>
      <c r="J104" s="487"/>
      <c r="K104" s="487"/>
      <c r="L104" s="487"/>
      <c r="M104" s="487"/>
      <c r="N104" s="487"/>
      <c r="O104" s="464"/>
      <c r="P104" s="490"/>
      <c r="Q104" s="494"/>
      <c r="R104" s="494"/>
      <c r="S104" s="494"/>
      <c r="T104" s="494"/>
      <c r="U104" s="487"/>
      <c r="V104" s="487"/>
      <c r="W104" s="487"/>
      <c r="X104" s="487"/>
      <c r="Y104" s="487"/>
      <c r="Z104" s="487"/>
      <c r="AA104" s="487"/>
      <c r="AB104" s="487"/>
    </row>
    <row r="105" spans="1:28">
      <c r="A105" s="464"/>
      <c r="B105" s="491" t="s">
        <v>431</v>
      </c>
      <c r="C105" s="494"/>
      <c r="D105" s="494"/>
      <c r="E105" s="494"/>
      <c r="F105" s="494"/>
      <c r="G105" s="487"/>
      <c r="H105" s="487"/>
      <c r="I105" s="487"/>
      <c r="J105" s="487"/>
      <c r="K105" s="487"/>
      <c r="L105" s="487"/>
      <c r="M105" s="487"/>
      <c r="N105" s="487"/>
      <c r="O105" s="464"/>
      <c r="P105" s="491" t="s">
        <v>431</v>
      </c>
      <c r="Q105" s="494"/>
      <c r="R105" s="494"/>
      <c r="S105" s="494"/>
      <c r="T105" s="494"/>
      <c r="U105" s="487"/>
      <c r="V105" s="487"/>
      <c r="W105" s="487"/>
      <c r="X105" s="487"/>
      <c r="Y105" s="487"/>
      <c r="Z105" s="487"/>
      <c r="AA105" s="487"/>
      <c r="AB105" s="487"/>
    </row>
    <row r="106" spans="1:28">
      <c r="A106" s="464">
        <v>21</v>
      </c>
      <c r="B106" s="496" t="s">
        <v>432</v>
      </c>
      <c r="C106" s="493" t="s">
        <v>433</v>
      </c>
      <c r="D106" s="492"/>
      <c r="E106" s="493" t="s">
        <v>433</v>
      </c>
      <c r="F106" s="492"/>
      <c r="G106" s="486" t="s">
        <v>433</v>
      </c>
      <c r="H106" s="488"/>
      <c r="I106" s="486" t="s">
        <v>327</v>
      </c>
      <c r="J106" s="488"/>
      <c r="K106" s="486" t="s">
        <v>327</v>
      </c>
      <c r="L106" s="488"/>
      <c r="M106" s="486" t="s">
        <v>327</v>
      </c>
      <c r="N106" s="487"/>
      <c r="O106" s="464">
        <v>21</v>
      </c>
      <c r="P106" s="490" t="s">
        <v>432</v>
      </c>
      <c r="Q106" s="493" t="s">
        <v>327</v>
      </c>
      <c r="R106" s="492"/>
      <c r="S106" s="493" t="s">
        <v>327</v>
      </c>
      <c r="T106" s="492"/>
      <c r="U106" s="493" t="s">
        <v>327</v>
      </c>
      <c r="V106" s="488"/>
      <c r="W106" s="493" t="s">
        <v>327</v>
      </c>
      <c r="X106" s="488"/>
      <c r="Y106" s="493" t="s">
        <v>327</v>
      </c>
      <c r="Z106" s="488"/>
      <c r="AA106" s="493" t="s">
        <v>327</v>
      </c>
      <c r="AB106" s="487"/>
    </row>
    <row r="107" spans="1:28">
      <c r="A107" s="464"/>
      <c r="B107" s="491" t="s">
        <v>436</v>
      </c>
      <c r="C107" s="494"/>
      <c r="D107" s="494"/>
      <c r="E107" s="494"/>
      <c r="F107" s="494"/>
      <c r="G107" s="487"/>
      <c r="H107" s="487"/>
      <c r="I107" s="487"/>
      <c r="J107" s="487"/>
      <c r="K107" s="487"/>
      <c r="L107" s="487"/>
      <c r="M107" s="487"/>
      <c r="N107" s="487"/>
      <c r="O107" s="464"/>
      <c r="P107" s="491" t="s">
        <v>436</v>
      </c>
      <c r="Q107" s="494"/>
      <c r="R107" s="494"/>
      <c r="S107" s="494"/>
      <c r="T107" s="494"/>
      <c r="U107" s="487"/>
      <c r="V107" s="487"/>
      <c r="W107" s="487"/>
      <c r="X107" s="487"/>
      <c r="Y107" s="487"/>
      <c r="Z107" s="487"/>
      <c r="AA107" s="487"/>
      <c r="AB107" s="487"/>
    </row>
    <row r="108" spans="1:28">
      <c r="A108" s="464">
        <v>22</v>
      </c>
      <c r="B108" s="495" t="s">
        <v>437</v>
      </c>
      <c r="C108" s="493" t="s">
        <v>367</v>
      </c>
      <c r="D108" s="492"/>
      <c r="E108" s="493" t="s">
        <v>367</v>
      </c>
      <c r="F108" s="492"/>
      <c r="G108" s="493" t="s">
        <v>367</v>
      </c>
      <c r="H108" s="488"/>
      <c r="I108" s="493" t="s">
        <v>367</v>
      </c>
      <c r="J108" s="488"/>
      <c r="K108" s="493" t="s">
        <v>367</v>
      </c>
      <c r="L108" s="488"/>
      <c r="M108" s="486" t="s">
        <v>327</v>
      </c>
      <c r="N108" s="487"/>
      <c r="O108" s="464">
        <v>22</v>
      </c>
      <c r="P108" s="495" t="s">
        <v>437</v>
      </c>
      <c r="Q108" s="493" t="s">
        <v>433</v>
      </c>
      <c r="R108" s="492"/>
      <c r="S108" s="492" t="s">
        <v>433</v>
      </c>
      <c r="T108" s="492"/>
      <c r="U108" s="486" t="s">
        <v>375</v>
      </c>
      <c r="V108" s="488"/>
      <c r="W108" s="486" t="s">
        <v>375</v>
      </c>
      <c r="X108" s="488"/>
      <c r="Y108" s="486" t="s">
        <v>375</v>
      </c>
      <c r="Z108" s="488"/>
      <c r="AA108" s="486" t="s">
        <v>375</v>
      </c>
      <c r="AB108" s="487"/>
    </row>
    <row r="109" spans="1:28">
      <c r="A109" s="464">
        <v>23</v>
      </c>
      <c r="B109" s="495" t="s">
        <v>438</v>
      </c>
      <c r="C109" s="493" t="s">
        <v>435</v>
      </c>
      <c r="D109" s="492"/>
      <c r="E109" s="493" t="s">
        <v>375</v>
      </c>
      <c r="F109" s="492"/>
      <c r="G109" s="486" t="s">
        <v>435</v>
      </c>
      <c r="H109" s="488"/>
      <c r="I109" s="486" t="s">
        <v>435</v>
      </c>
      <c r="J109" s="488"/>
      <c r="K109" s="486" t="s">
        <v>375</v>
      </c>
      <c r="L109" s="488"/>
      <c r="M109" s="486" t="s">
        <v>435</v>
      </c>
      <c r="N109" s="487"/>
      <c r="O109" s="464">
        <v>23</v>
      </c>
      <c r="P109" s="495" t="s">
        <v>438</v>
      </c>
      <c r="Q109" s="493" t="s">
        <v>375</v>
      </c>
      <c r="R109" s="492"/>
      <c r="S109" s="493" t="s">
        <v>435</v>
      </c>
      <c r="T109" s="492"/>
      <c r="U109" s="486" t="s">
        <v>435</v>
      </c>
      <c r="V109" s="488"/>
      <c r="W109" s="486" t="s">
        <v>375</v>
      </c>
      <c r="X109" s="488"/>
      <c r="Y109" s="486" t="s">
        <v>435</v>
      </c>
      <c r="Z109" s="488"/>
      <c r="AA109" s="486" t="s">
        <v>435</v>
      </c>
      <c r="AB109" s="487"/>
    </row>
    <row r="110" spans="1:28">
      <c r="A110" s="464"/>
      <c r="B110" s="491" t="s">
        <v>439</v>
      </c>
      <c r="C110" s="494"/>
      <c r="D110" s="494"/>
      <c r="E110" s="494"/>
      <c r="F110" s="494"/>
      <c r="G110" s="487"/>
      <c r="H110" s="487"/>
      <c r="I110" s="487"/>
      <c r="J110" s="487"/>
      <c r="K110" s="487"/>
      <c r="L110" s="487"/>
      <c r="M110" s="487"/>
      <c r="N110" s="487"/>
      <c r="O110" s="464"/>
      <c r="P110" s="491" t="s">
        <v>439</v>
      </c>
      <c r="Q110" s="494"/>
      <c r="R110" s="494"/>
      <c r="S110" s="494"/>
      <c r="T110" s="494"/>
      <c r="U110" s="487"/>
      <c r="V110" s="487"/>
      <c r="W110" s="487"/>
      <c r="X110" s="487"/>
      <c r="Y110" s="487"/>
      <c r="Z110" s="487"/>
      <c r="AA110" s="487"/>
      <c r="AB110" s="487"/>
    </row>
    <row r="111" spans="1:28">
      <c r="A111" s="464">
        <v>24</v>
      </c>
      <c r="B111" s="496" t="s">
        <v>440</v>
      </c>
      <c r="C111" s="492" t="s">
        <v>200</v>
      </c>
      <c r="D111" s="492"/>
      <c r="E111" s="492" t="s">
        <v>200</v>
      </c>
      <c r="F111" s="492"/>
      <c r="G111" s="488" t="s">
        <v>200</v>
      </c>
      <c r="H111" s="488"/>
      <c r="I111" s="488" t="s">
        <v>200</v>
      </c>
      <c r="J111" s="488"/>
      <c r="K111" s="488" t="s">
        <v>200</v>
      </c>
      <c r="L111" s="488"/>
      <c r="M111" s="488" t="s">
        <v>200</v>
      </c>
      <c r="N111" s="488"/>
      <c r="O111" s="464">
        <v>24</v>
      </c>
      <c r="P111" s="490" t="s">
        <v>440</v>
      </c>
      <c r="Q111" s="492" t="s">
        <v>200</v>
      </c>
      <c r="R111" s="492"/>
      <c r="S111" s="492" t="s">
        <v>200</v>
      </c>
      <c r="T111" s="492"/>
      <c r="U111" s="488" t="s">
        <v>200</v>
      </c>
      <c r="V111" s="488"/>
      <c r="W111" s="488" t="s">
        <v>200</v>
      </c>
      <c r="X111" s="488"/>
      <c r="Y111" s="488" t="s">
        <v>200</v>
      </c>
      <c r="Z111" s="488"/>
      <c r="AA111" s="488" t="s">
        <v>200</v>
      </c>
      <c r="AB111" s="488"/>
    </row>
    <row r="112" spans="1:28">
      <c r="A112" s="464">
        <v>25</v>
      </c>
      <c r="B112" s="496" t="s">
        <v>441</v>
      </c>
      <c r="C112" s="493" t="s">
        <v>445</v>
      </c>
      <c r="D112" s="492"/>
      <c r="E112" s="493" t="s">
        <v>445</v>
      </c>
      <c r="F112" s="492"/>
      <c r="G112" s="486" t="s">
        <v>444</v>
      </c>
      <c r="H112" s="488"/>
      <c r="I112" s="486" t="s">
        <v>445</v>
      </c>
      <c r="J112" s="488"/>
      <c r="K112" s="486" t="s">
        <v>445</v>
      </c>
      <c r="L112" s="488"/>
      <c r="M112" s="486" t="s">
        <v>443</v>
      </c>
      <c r="N112" s="488"/>
      <c r="O112" s="464">
        <v>25</v>
      </c>
      <c r="P112" s="496" t="s">
        <v>441</v>
      </c>
      <c r="Q112" s="486" t="s">
        <v>443</v>
      </c>
      <c r="R112" s="492"/>
      <c r="S112" s="486" t="s">
        <v>443</v>
      </c>
      <c r="T112" s="492"/>
      <c r="U112" s="486" t="s">
        <v>443</v>
      </c>
      <c r="V112" s="488"/>
      <c r="W112" s="486" t="s">
        <v>443</v>
      </c>
      <c r="X112" s="488"/>
      <c r="Y112" s="486" t="s">
        <v>443</v>
      </c>
      <c r="Z112" s="488"/>
      <c r="AA112" s="486" t="s">
        <v>443</v>
      </c>
      <c r="AB112" s="488"/>
    </row>
    <row r="113" spans="1:28">
      <c r="A113" s="464"/>
      <c r="B113" s="497" t="s">
        <v>446</v>
      </c>
      <c r="C113" s="488">
        <f>C78+C79</f>
        <v>5.9510000000000005</v>
      </c>
      <c r="D113" s="488">
        <f t="shared" ref="D113:N113" si="6">D78+D79</f>
        <v>3.8309999999999995</v>
      </c>
      <c r="E113" s="499">
        <f t="shared" si="6"/>
        <v>6.0659999999999998</v>
      </c>
      <c r="F113" s="488">
        <f t="shared" si="6"/>
        <v>3.9000000000000004</v>
      </c>
      <c r="G113" s="488">
        <f t="shared" si="6"/>
        <v>5.851</v>
      </c>
      <c r="H113" s="488">
        <f t="shared" si="6"/>
        <v>3.7290000000000001</v>
      </c>
      <c r="I113" s="488">
        <f t="shared" si="6"/>
        <v>5.7940000000000005</v>
      </c>
      <c r="J113" s="488">
        <f t="shared" si="6"/>
        <v>3.7269999999999999</v>
      </c>
      <c r="K113" s="488">
        <f t="shared" si="6"/>
        <v>5.5120000000000005</v>
      </c>
      <c r="L113" s="488">
        <f t="shared" si="6"/>
        <v>3.5300000000000002</v>
      </c>
      <c r="M113" s="488">
        <f t="shared" si="6"/>
        <v>5.4990000000000006</v>
      </c>
      <c r="N113" s="488">
        <f t="shared" si="6"/>
        <v>3.3360000000000003</v>
      </c>
      <c r="O113" s="464"/>
      <c r="P113" s="497" t="s">
        <v>446</v>
      </c>
      <c r="Q113" s="488">
        <f>Q78+Q79</f>
        <v>5.5510000000000002</v>
      </c>
      <c r="R113" s="488">
        <f t="shared" ref="R113:AB113" si="7">R78+R79</f>
        <v>3.3550000000000004</v>
      </c>
      <c r="S113" s="488">
        <f t="shared" si="7"/>
        <v>5.5660000000000007</v>
      </c>
      <c r="T113" s="488">
        <f t="shared" si="7"/>
        <v>3.3580000000000001</v>
      </c>
      <c r="U113" s="488">
        <f t="shared" si="7"/>
        <v>5.4619999999999997</v>
      </c>
      <c r="V113" s="488">
        <f t="shared" si="7"/>
        <v>3.3079999999999998</v>
      </c>
      <c r="W113" s="488">
        <f t="shared" si="7"/>
        <v>5.4640000000000004</v>
      </c>
      <c r="X113" s="488">
        <f t="shared" si="7"/>
        <v>3.3249999999999997</v>
      </c>
      <c r="Y113" s="488">
        <f t="shared" si="7"/>
        <v>5.2279999999999998</v>
      </c>
      <c r="Z113" s="488">
        <f t="shared" si="7"/>
        <v>3.2719999999999998</v>
      </c>
      <c r="AA113" s="488">
        <f t="shared" si="7"/>
        <v>5.3710000000000004</v>
      </c>
      <c r="AB113" s="488">
        <f t="shared" si="7"/>
        <v>3.3359999999999999</v>
      </c>
    </row>
    <row r="114" spans="1:28">
      <c r="A114" s="464"/>
      <c r="B114" s="497" t="s">
        <v>447</v>
      </c>
      <c r="C114" s="488">
        <f>C81+C82+C83+C84+C85+C87+C88+C89+C90+C91+C92+C93+C95+C96+C98+C100+C101+C103+C104+C106+C108+C111+C112+C109</f>
        <v>-1.9039999999999995</v>
      </c>
      <c r="D114" s="488">
        <f t="shared" ref="D114:N114" si="8">D81+D82+D83+D84+D85+D87+D88+D89+D90+D91+D92+D93+D95+D96+D98+D100+D101+D103+D104+D106+D108+D111+D112+D109</f>
        <v>-1.4029999999999998</v>
      </c>
      <c r="E114" s="488">
        <f t="shared" si="8"/>
        <v>-1.9749999999999996</v>
      </c>
      <c r="F114" s="488">
        <f t="shared" si="8"/>
        <v>-1.4419999999999999</v>
      </c>
      <c r="G114" s="488">
        <f t="shared" si="8"/>
        <v>-1.8949999999999996</v>
      </c>
      <c r="H114" s="488">
        <f t="shared" si="8"/>
        <v>-1.4489999999999998</v>
      </c>
      <c r="I114" s="488">
        <f t="shared" si="8"/>
        <v>-1.9199999999999997</v>
      </c>
      <c r="J114" s="488">
        <f t="shared" si="8"/>
        <v>-1.5009999999999999</v>
      </c>
      <c r="K114" s="488">
        <f t="shared" si="8"/>
        <v>-1.9389999999999992</v>
      </c>
      <c r="L114" s="488">
        <f t="shared" si="8"/>
        <v>-1.4279999999999999</v>
      </c>
      <c r="M114" s="488">
        <f t="shared" si="8"/>
        <v>-1.9956999999999994</v>
      </c>
      <c r="N114" s="488">
        <f t="shared" si="8"/>
        <v>-1.3379999999999999</v>
      </c>
      <c r="O114" s="464"/>
      <c r="P114" s="497" t="s">
        <v>447</v>
      </c>
      <c r="Q114" s="488">
        <f>Q81+Q82+Q83+Q84+Q85+Q87+Q88+Q89+Q90+Q91+Q92+Q93+Q95+Q96+Q98+Q100+Q101+Q103+Q104+Q106+Q108+Q111+Q112+Q109</f>
        <v>-1.9427999999999994</v>
      </c>
      <c r="R114" s="488">
        <f t="shared" ref="R114:AB114" si="9">R81+R82+R83+R84+R85+R87+R88+R89+R90+R91+R92+R93+R95+R96+R98+R100+R101+R103+R104+R106+R108+R111+R112+R109</f>
        <v>-1.2270000000000001</v>
      </c>
      <c r="S114" s="488">
        <f t="shared" si="9"/>
        <v>-1.9487999999999999</v>
      </c>
      <c r="T114" s="488">
        <f t="shared" si="9"/>
        <v>-1.2170000000000001</v>
      </c>
      <c r="U114" s="488">
        <f t="shared" si="9"/>
        <v>-1.8907999999999994</v>
      </c>
      <c r="V114" s="488">
        <f t="shared" si="9"/>
        <v>-1.181</v>
      </c>
      <c r="W114" s="488">
        <f t="shared" si="9"/>
        <v>-1.8847999999999994</v>
      </c>
      <c r="X114" s="488">
        <f t="shared" si="9"/>
        <v>-1.1850000000000001</v>
      </c>
      <c r="Y114" s="488">
        <f t="shared" si="9"/>
        <v>-1.8497999999999994</v>
      </c>
      <c r="Z114" s="488">
        <f t="shared" si="9"/>
        <v>-1.1640000000000001</v>
      </c>
      <c r="AA114" s="488">
        <f t="shared" si="9"/>
        <v>-1.8097999999999996</v>
      </c>
      <c r="AB114" s="488">
        <f t="shared" si="9"/>
        <v>-1.1660000000000001</v>
      </c>
    </row>
    <row r="115" spans="1:28">
      <c r="A115" s="464"/>
      <c r="B115" s="497" t="s">
        <v>448</v>
      </c>
      <c r="C115" s="488">
        <f>C113+C114</f>
        <v>4.0470000000000006</v>
      </c>
      <c r="D115" s="488">
        <f t="shared" ref="D115:N115" si="10">D113+D114</f>
        <v>2.4279999999999999</v>
      </c>
      <c r="E115" s="435">
        <f t="shared" si="10"/>
        <v>4.0910000000000002</v>
      </c>
      <c r="F115" s="488">
        <f t="shared" si="10"/>
        <v>2.4580000000000002</v>
      </c>
      <c r="G115" s="488">
        <f t="shared" si="10"/>
        <v>3.9560000000000004</v>
      </c>
      <c r="H115" s="488">
        <f t="shared" si="10"/>
        <v>2.2800000000000002</v>
      </c>
      <c r="I115" s="488">
        <f t="shared" si="10"/>
        <v>3.8740000000000006</v>
      </c>
      <c r="J115" s="488">
        <f t="shared" si="10"/>
        <v>2.226</v>
      </c>
      <c r="K115" s="488">
        <f t="shared" si="10"/>
        <v>3.5730000000000013</v>
      </c>
      <c r="L115" s="488">
        <f t="shared" si="10"/>
        <v>2.1020000000000003</v>
      </c>
      <c r="M115" s="488">
        <f t="shared" si="10"/>
        <v>3.5033000000000012</v>
      </c>
      <c r="N115" s="488">
        <f t="shared" si="10"/>
        <v>1.9980000000000004</v>
      </c>
      <c r="O115" s="464"/>
      <c r="P115" s="497" t="s">
        <v>448</v>
      </c>
      <c r="Q115" s="488">
        <f>Q113+Q114</f>
        <v>3.608200000000001</v>
      </c>
      <c r="R115" s="488">
        <f t="shared" ref="R115:AB115" si="11">R113+R114</f>
        <v>2.1280000000000001</v>
      </c>
      <c r="S115" s="488">
        <f t="shared" si="11"/>
        <v>3.6172000000000009</v>
      </c>
      <c r="T115" s="488">
        <f t="shared" si="11"/>
        <v>2.141</v>
      </c>
      <c r="U115" s="488">
        <f t="shared" si="11"/>
        <v>3.5712000000000002</v>
      </c>
      <c r="V115" s="488">
        <f t="shared" si="11"/>
        <v>2.1269999999999998</v>
      </c>
      <c r="W115" s="488">
        <f t="shared" si="11"/>
        <v>3.579200000000001</v>
      </c>
      <c r="X115" s="488">
        <f t="shared" si="11"/>
        <v>2.1399999999999997</v>
      </c>
      <c r="Y115" s="488">
        <f t="shared" si="11"/>
        <v>3.3782000000000005</v>
      </c>
      <c r="Z115" s="488">
        <f t="shared" si="11"/>
        <v>2.1079999999999997</v>
      </c>
      <c r="AA115" s="488">
        <f t="shared" si="11"/>
        <v>3.5612000000000008</v>
      </c>
      <c r="AB115" s="488">
        <f t="shared" si="11"/>
        <v>2.17</v>
      </c>
    </row>
    <row r="118" spans="1:28">
      <c r="A118" s="475" t="s">
        <v>68</v>
      </c>
      <c r="B118" s="475"/>
      <c r="E118" s="475" t="s">
        <v>69</v>
      </c>
      <c r="F118" s="475"/>
      <c r="O118" s="475" t="s">
        <v>68</v>
      </c>
      <c r="P118" s="475"/>
      <c r="S118" s="475" t="s">
        <v>69</v>
      </c>
      <c r="T118" s="475"/>
    </row>
    <row r="120" spans="1:28">
      <c r="A120" s="475" t="s">
        <v>449</v>
      </c>
      <c r="B120" s="475"/>
      <c r="O120" s="475" t="s">
        <v>580</v>
      </c>
      <c r="P120" s="475"/>
      <c r="Q120" t="s">
        <v>581</v>
      </c>
    </row>
    <row r="121" spans="1:28">
      <c r="A121" t="s">
        <v>450</v>
      </c>
      <c r="O121" t="s">
        <v>450</v>
      </c>
    </row>
  </sheetData>
  <mergeCells count="65">
    <mergeCell ref="A120:B120"/>
    <mergeCell ref="O120:P120"/>
    <mergeCell ref="U76:V76"/>
    <mergeCell ref="W76:X76"/>
    <mergeCell ref="Y76:Z76"/>
    <mergeCell ref="AA76:AB76"/>
    <mergeCell ref="A118:B118"/>
    <mergeCell ref="E118:F118"/>
    <mergeCell ref="O118:P118"/>
    <mergeCell ref="S118:T118"/>
    <mergeCell ref="K76:L76"/>
    <mergeCell ref="M76:N76"/>
    <mergeCell ref="O76:O77"/>
    <mergeCell ref="P76:P77"/>
    <mergeCell ref="Q76:R76"/>
    <mergeCell ref="S76:T76"/>
    <mergeCell ref="A76:A77"/>
    <mergeCell ref="B76:B77"/>
    <mergeCell ref="C76:D76"/>
    <mergeCell ref="E76:F76"/>
    <mergeCell ref="G76:H76"/>
    <mergeCell ref="I76:J76"/>
    <mergeCell ref="E72:F72"/>
    <mergeCell ref="S72:T72"/>
    <mergeCell ref="A74:B75"/>
    <mergeCell ref="C74:N75"/>
    <mergeCell ref="O74:P75"/>
    <mergeCell ref="Q74:AB75"/>
    <mergeCell ref="A57:B57"/>
    <mergeCell ref="O57:Q57"/>
    <mergeCell ref="B64:F66"/>
    <mergeCell ref="P64:U66"/>
    <mergeCell ref="B68:F70"/>
    <mergeCell ref="P68:T70"/>
    <mergeCell ref="U14:V14"/>
    <mergeCell ref="W14:X14"/>
    <mergeCell ref="Y14:Z14"/>
    <mergeCell ref="AA14:AB14"/>
    <mergeCell ref="A54:N54"/>
    <mergeCell ref="A55:B55"/>
    <mergeCell ref="E55:F55"/>
    <mergeCell ref="O55:P55"/>
    <mergeCell ref="S55:T55"/>
    <mergeCell ref="K14:L14"/>
    <mergeCell ref="M14:N14"/>
    <mergeCell ref="O14:O15"/>
    <mergeCell ref="P14:P15"/>
    <mergeCell ref="Q14:R14"/>
    <mergeCell ref="S14:T14"/>
    <mergeCell ref="A12:B13"/>
    <mergeCell ref="C12:N13"/>
    <mergeCell ref="O12:P13"/>
    <mergeCell ref="Q12:AB13"/>
    <mergeCell ref="A14:A15"/>
    <mergeCell ref="B14:B15"/>
    <mergeCell ref="C14:D14"/>
    <mergeCell ref="E14:F14"/>
    <mergeCell ref="G14:H14"/>
    <mergeCell ref="I14:J14"/>
    <mergeCell ref="B2:F4"/>
    <mergeCell ref="P2:T4"/>
    <mergeCell ref="B6:F8"/>
    <mergeCell ref="P6:T8"/>
    <mergeCell ref="E10:F10"/>
    <mergeCell ref="S10:T10"/>
  </mergeCells>
  <pageMargins left="0.7" right="0.7" top="0.75" bottom="0.75" header="0.3" footer="0.3"/>
  <pageSetup paperSize="9" scale="65" orientation="portrait" verticalDpi="0" r:id="rId1"/>
  <rowBreaks count="1" manualBreakCount="1">
    <brk id="6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="80" zoomScaleNormal="80" workbookViewId="0">
      <selection activeCell="H19" sqref="H19"/>
    </sheetView>
  </sheetViews>
  <sheetFormatPr defaultRowHeight="12.75"/>
  <cols>
    <col min="1" max="1" width="5.7109375" customWidth="1"/>
    <col min="2" max="2" width="36.42578125" customWidth="1"/>
    <col min="3" max="3" width="9.28515625" customWidth="1"/>
    <col min="4" max="4" width="8.7109375" customWidth="1"/>
    <col min="5" max="5" width="8.5703125" customWidth="1"/>
    <col min="6" max="6" width="8.140625" customWidth="1"/>
    <col min="7" max="7" width="7.85546875" customWidth="1"/>
    <col min="8" max="8" width="8.28515625" customWidth="1"/>
    <col min="9" max="9" width="7.85546875" customWidth="1"/>
    <col min="10" max="10" width="8" customWidth="1"/>
    <col min="11" max="11" width="7.85546875" customWidth="1"/>
    <col min="12" max="12" width="7.5703125" customWidth="1"/>
    <col min="13" max="13" width="8.28515625" customWidth="1"/>
  </cols>
  <sheetData>
    <row r="2" spans="1:14">
      <c r="B2" s="502" t="s">
        <v>582</v>
      </c>
      <c r="C2" s="502"/>
      <c r="D2" s="502"/>
      <c r="E2" s="502"/>
      <c r="F2" s="502"/>
      <c r="G2" s="503"/>
      <c r="H2" s="503"/>
      <c r="I2" s="503"/>
      <c r="J2" s="503"/>
      <c r="K2" s="503"/>
      <c r="L2" s="503"/>
      <c r="M2" s="503"/>
      <c r="N2" s="503"/>
    </row>
    <row r="3" spans="1:14">
      <c r="B3" s="502"/>
      <c r="C3" s="502"/>
      <c r="D3" s="502"/>
      <c r="E3" s="502"/>
      <c r="F3" s="502"/>
      <c r="G3" s="503"/>
      <c r="H3" s="503"/>
      <c r="I3" s="503"/>
      <c r="J3" s="503"/>
      <c r="K3" s="503"/>
      <c r="L3" s="503"/>
      <c r="M3" s="503"/>
      <c r="N3" s="503"/>
    </row>
    <row r="4" spans="1:14">
      <c r="B4" s="502"/>
      <c r="C4" s="502"/>
      <c r="D4" s="502"/>
      <c r="E4" s="502"/>
      <c r="F4" s="502"/>
      <c r="G4" s="503"/>
      <c r="H4" s="503"/>
      <c r="I4" s="503"/>
      <c r="J4" s="503"/>
      <c r="K4" s="503"/>
      <c r="L4" s="503"/>
      <c r="M4" s="503"/>
      <c r="N4" s="503"/>
    </row>
    <row r="6" spans="1:14">
      <c r="E6" s="504" t="s">
        <v>583</v>
      </c>
      <c r="F6" s="504"/>
      <c r="G6" s="504"/>
      <c r="H6" s="504"/>
      <c r="I6" s="504"/>
      <c r="J6" s="504"/>
      <c r="K6" s="504"/>
      <c r="L6" s="504"/>
      <c r="M6" s="504"/>
      <c r="N6" s="504"/>
    </row>
    <row r="7" spans="1:14" ht="26.25" customHeight="1"/>
    <row r="8" spans="1:14" ht="12.75" customHeight="1">
      <c r="A8" s="505" t="s">
        <v>204</v>
      </c>
      <c r="B8" s="506"/>
      <c r="C8" s="478" t="s">
        <v>205</v>
      </c>
      <c r="D8" s="478"/>
      <c r="E8" s="478"/>
      <c r="F8" s="478"/>
      <c r="G8" s="479"/>
      <c r="H8" s="479"/>
      <c r="I8" s="479"/>
      <c r="J8" s="479"/>
      <c r="K8" s="479"/>
      <c r="L8" s="479"/>
      <c r="M8" s="479"/>
      <c r="N8" s="479"/>
    </row>
    <row r="9" spans="1:14" ht="44.25" customHeight="1">
      <c r="A9" s="506"/>
      <c r="B9" s="506"/>
      <c r="C9" s="478"/>
      <c r="D9" s="478"/>
      <c r="E9" s="478"/>
      <c r="F9" s="478"/>
      <c r="G9" s="479"/>
      <c r="H9" s="479"/>
      <c r="I9" s="479"/>
      <c r="J9" s="479"/>
      <c r="K9" s="479"/>
      <c r="L9" s="479"/>
      <c r="M9" s="479"/>
      <c r="N9" s="479"/>
    </row>
    <row r="10" spans="1:14" ht="38.25" customHeight="1">
      <c r="A10" s="507" t="s">
        <v>584</v>
      </c>
      <c r="B10" s="508" t="s">
        <v>585</v>
      </c>
      <c r="C10" s="509" t="s">
        <v>208</v>
      </c>
      <c r="D10" s="509" t="s">
        <v>209</v>
      </c>
      <c r="E10" s="509" t="s">
        <v>210</v>
      </c>
      <c r="F10" s="509" t="s">
        <v>211</v>
      </c>
      <c r="G10" s="510" t="s">
        <v>212</v>
      </c>
      <c r="H10" s="510" t="s">
        <v>213</v>
      </c>
      <c r="I10" s="510" t="s">
        <v>214</v>
      </c>
      <c r="J10" s="510" t="s">
        <v>215</v>
      </c>
      <c r="K10" s="510" t="s">
        <v>216</v>
      </c>
      <c r="L10" s="510" t="s">
        <v>217</v>
      </c>
      <c r="M10" s="510" t="s">
        <v>218</v>
      </c>
      <c r="N10" s="510" t="s">
        <v>219</v>
      </c>
    </row>
    <row r="11" spans="1:14" ht="19.5" customHeight="1">
      <c r="A11" s="511">
        <v>1</v>
      </c>
      <c r="B11" s="512" t="s">
        <v>586</v>
      </c>
      <c r="C11" s="511">
        <v>6.5</v>
      </c>
      <c r="D11" s="511">
        <v>6.5</v>
      </c>
      <c r="E11" s="511">
        <v>6.5</v>
      </c>
      <c r="F11" s="511">
        <v>6.5</v>
      </c>
      <c r="G11" s="511">
        <v>6.5</v>
      </c>
      <c r="H11" s="511">
        <v>6.5</v>
      </c>
      <c r="I11" s="511">
        <v>6.5</v>
      </c>
      <c r="J11" s="511">
        <v>6.5</v>
      </c>
      <c r="K11" s="511">
        <v>6.5</v>
      </c>
      <c r="L11" s="511">
        <v>6.5</v>
      </c>
      <c r="M11" s="511">
        <v>6.5</v>
      </c>
      <c r="N11" s="511">
        <v>6.5</v>
      </c>
    </row>
    <row r="12" spans="1:14" ht="20.25" customHeight="1">
      <c r="A12" s="511">
        <v>2</v>
      </c>
      <c r="B12" s="512" t="s">
        <v>587</v>
      </c>
      <c r="C12" s="511">
        <v>6.5</v>
      </c>
      <c r="D12" s="511">
        <v>6.5</v>
      </c>
      <c r="E12" s="511">
        <v>6.5</v>
      </c>
      <c r="F12" s="511">
        <v>6.5</v>
      </c>
      <c r="G12" s="511">
        <v>6.5</v>
      </c>
      <c r="H12" s="511">
        <v>6.5</v>
      </c>
      <c r="I12" s="511">
        <v>6.5</v>
      </c>
      <c r="J12" s="511">
        <v>6.5</v>
      </c>
      <c r="K12" s="511">
        <v>6.5</v>
      </c>
      <c r="L12" s="511">
        <v>6.5</v>
      </c>
      <c r="M12" s="511">
        <v>6.5</v>
      </c>
      <c r="N12" s="511">
        <v>6.5</v>
      </c>
    </row>
    <row r="13" spans="1:14" ht="75" customHeight="1">
      <c r="A13" s="513"/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</row>
    <row r="14" spans="1:14" ht="18" customHeight="1">
      <c r="A14" s="505" t="s">
        <v>204</v>
      </c>
      <c r="B14" s="506"/>
      <c r="C14" s="478" t="s">
        <v>205</v>
      </c>
      <c r="D14" s="478"/>
      <c r="E14" s="478"/>
      <c r="F14" s="478"/>
      <c r="G14" s="479"/>
      <c r="H14" s="479"/>
      <c r="I14" s="479"/>
      <c r="J14" s="479"/>
      <c r="K14" s="479"/>
      <c r="L14" s="479"/>
      <c r="M14" s="479"/>
      <c r="N14" s="479"/>
    </row>
    <row r="15" spans="1:14" ht="35.25" customHeight="1">
      <c r="A15" s="506"/>
      <c r="B15" s="506"/>
      <c r="C15" s="478"/>
      <c r="D15" s="478"/>
      <c r="E15" s="478"/>
      <c r="F15" s="478"/>
      <c r="G15" s="479"/>
      <c r="H15" s="479"/>
      <c r="I15" s="479"/>
      <c r="J15" s="479"/>
      <c r="K15" s="479"/>
      <c r="L15" s="479"/>
      <c r="M15" s="479"/>
      <c r="N15" s="479"/>
    </row>
    <row r="16" spans="1:14" ht="41.25" customHeight="1">
      <c r="A16" s="507" t="s">
        <v>584</v>
      </c>
      <c r="B16" s="508" t="s">
        <v>585</v>
      </c>
      <c r="C16" s="509" t="s">
        <v>451</v>
      </c>
      <c r="D16" s="509" t="s">
        <v>452</v>
      </c>
      <c r="E16" s="509" t="s">
        <v>453</v>
      </c>
      <c r="F16" s="509" t="s">
        <v>454</v>
      </c>
      <c r="G16" s="510" t="s">
        <v>455</v>
      </c>
      <c r="H16" s="510" t="s">
        <v>456</v>
      </c>
      <c r="I16" s="510" t="s">
        <v>457</v>
      </c>
      <c r="J16" s="510" t="s">
        <v>458</v>
      </c>
      <c r="K16" s="510" t="s">
        <v>459</v>
      </c>
      <c r="L16" s="510" t="s">
        <v>460</v>
      </c>
      <c r="M16" s="510" t="s">
        <v>461</v>
      </c>
      <c r="N16" s="514" t="s">
        <v>462</v>
      </c>
    </row>
    <row r="17" spans="1:14" ht="19.5" customHeight="1">
      <c r="A17" s="511">
        <v>1</v>
      </c>
      <c r="B17" s="512" t="s">
        <v>586</v>
      </c>
      <c r="C17" s="511">
        <v>6.5</v>
      </c>
      <c r="D17" s="511">
        <v>6.5</v>
      </c>
      <c r="E17" s="511">
        <v>6.5</v>
      </c>
      <c r="F17" s="511">
        <v>6.5</v>
      </c>
      <c r="G17" s="511">
        <v>6.5</v>
      </c>
      <c r="H17" s="511">
        <v>6.5</v>
      </c>
      <c r="I17" s="511">
        <v>6.5</v>
      </c>
      <c r="J17" s="511">
        <v>6.5</v>
      </c>
      <c r="K17" s="511">
        <v>6.5</v>
      </c>
      <c r="L17" s="511">
        <v>6.5</v>
      </c>
      <c r="M17" s="511">
        <v>6.5</v>
      </c>
      <c r="N17" s="511">
        <v>6.5</v>
      </c>
    </row>
    <row r="18" spans="1:14" ht="19.5" customHeight="1">
      <c r="A18" s="511">
        <v>2</v>
      </c>
      <c r="B18" s="512" t="s">
        <v>587</v>
      </c>
      <c r="C18" s="511">
        <v>6.5</v>
      </c>
      <c r="D18" s="511">
        <v>6.5</v>
      </c>
      <c r="E18" s="511">
        <v>6.5</v>
      </c>
      <c r="F18" s="511">
        <v>6.5</v>
      </c>
      <c r="G18" s="511">
        <v>6.5</v>
      </c>
      <c r="H18" s="511">
        <v>6.5</v>
      </c>
      <c r="I18" s="511">
        <v>6.5</v>
      </c>
      <c r="J18" s="511">
        <v>6.5</v>
      </c>
      <c r="K18" s="511">
        <v>6.5</v>
      </c>
      <c r="L18" s="511">
        <v>6.5</v>
      </c>
      <c r="M18" s="511">
        <v>6.5</v>
      </c>
      <c r="N18" s="511">
        <v>6.5</v>
      </c>
    </row>
    <row r="19" spans="1:14" ht="81" customHeight="1">
      <c r="A19" s="513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</row>
    <row r="20" spans="1:14" ht="18">
      <c r="A20" s="515" t="s">
        <v>68</v>
      </c>
      <c r="B20" s="515"/>
      <c r="C20" s="513"/>
      <c r="D20" s="513"/>
      <c r="E20" s="516" t="s">
        <v>69</v>
      </c>
      <c r="F20" s="516"/>
      <c r="G20" s="504"/>
      <c r="H20" s="504"/>
      <c r="I20" s="504"/>
      <c r="J20" s="504"/>
      <c r="K20" s="504"/>
      <c r="L20" s="504"/>
      <c r="M20" s="513"/>
      <c r="N20" s="513"/>
    </row>
    <row r="21" spans="1:14" ht="18">
      <c r="A21" s="513"/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</row>
    <row r="22" spans="1:14" ht="18">
      <c r="A22" s="515" t="s">
        <v>449</v>
      </c>
      <c r="B22" s="515"/>
      <c r="C22" s="475"/>
      <c r="D22" s="475"/>
      <c r="E22" s="475"/>
      <c r="F22" s="513"/>
      <c r="G22" s="513"/>
      <c r="H22" s="513"/>
      <c r="I22" s="513"/>
      <c r="J22" s="513"/>
      <c r="K22" s="513"/>
      <c r="L22" s="513"/>
      <c r="M22" s="513"/>
      <c r="N22" s="513"/>
    </row>
    <row r="23" spans="1:14" ht="18">
      <c r="A23" s="513" t="s">
        <v>450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</row>
  </sheetData>
  <mergeCells count="9">
    <mergeCell ref="A20:B20"/>
    <mergeCell ref="E20:L20"/>
    <mergeCell ref="A22:E22"/>
    <mergeCell ref="B2:N4"/>
    <mergeCell ref="E6:N6"/>
    <mergeCell ref="A8:B9"/>
    <mergeCell ref="C8:N9"/>
    <mergeCell ref="A14:B15"/>
    <mergeCell ref="C14:N15"/>
  </mergeCells>
  <pageMargins left="0.7" right="0.7" top="0.75" bottom="0.75" header="0.3" footer="0.3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J75" sqref="J75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5" t="s">
        <v>3</v>
      </c>
      <c r="H3" s="7"/>
      <c r="I3" s="8" t="s">
        <v>74</v>
      </c>
      <c r="J3" s="9"/>
      <c r="K3" s="10"/>
      <c r="L3" s="8" t="s">
        <v>12</v>
      </c>
      <c r="M3" s="9"/>
      <c r="N3" s="10"/>
      <c r="O3" s="8" t="s">
        <v>75</v>
      </c>
      <c r="P3" s="9"/>
      <c r="Q3" s="10"/>
      <c r="R3" s="8" t="s">
        <v>13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2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0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0.71699999999999997</v>
      </c>
      <c r="K8" s="62">
        <v>0.219</v>
      </c>
      <c r="L8" s="63"/>
      <c r="M8" s="64">
        <v>0.72099999999999997</v>
      </c>
      <c r="N8" s="62">
        <v>0.219</v>
      </c>
      <c r="O8" s="65"/>
      <c r="P8" s="64">
        <v>0.72399999999999998</v>
      </c>
      <c r="Q8" s="62">
        <v>0.219</v>
      </c>
      <c r="R8" s="65"/>
      <c r="S8" s="66">
        <v>0.70699999999999996</v>
      </c>
      <c r="T8" s="62">
        <v>0.219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6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27</v>
      </c>
      <c r="D10" s="82"/>
      <c r="E10" s="83"/>
      <c r="F10" s="84"/>
      <c r="G10" s="85" t="s">
        <v>21</v>
      </c>
      <c r="H10" s="33">
        <f>[1]АРЭС!$E$7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3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4">
        <v>0.52800000000000002</v>
      </c>
      <c r="K12" s="62">
        <v>0.13300000000000001</v>
      </c>
      <c r="L12" s="63"/>
      <c r="M12" s="64">
        <v>0.53600000000000003</v>
      </c>
      <c r="N12" s="62">
        <v>0.13300000000000001</v>
      </c>
      <c r="O12" s="65"/>
      <c r="P12" s="64">
        <v>0.54500000000000004</v>
      </c>
      <c r="Q12" s="62">
        <v>0.13300000000000001</v>
      </c>
      <c r="R12" s="65"/>
      <c r="S12" s="66">
        <v>0.55100000000000005</v>
      </c>
      <c r="T12" s="62">
        <v>0.13300000000000001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6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99"/>
      <c r="O14" s="100"/>
      <c r="P14" s="96"/>
      <c r="Q14" s="97"/>
      <c r="R14" s="100"/>
      <c r="S14" s="101"/>
      <c r="T14" s="97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12"/>
      <c r="R15" s="111"/>
      <c r="S15" s="110"/>
      <c r="T15" s="108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16"/>
      <c r="N16" s="119"/>
      <c r="O16" s="120"/>
      <c r="P16" s="116"/>
      <c r="Q16" s="117"/>
      <c r="R16" s="120"/>
      <c r="S16" s="119"/>
      <c r="T16" s="117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6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7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8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7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6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7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40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1.2450000000000001</v>
      </c>
      <c r="K24" s="149">
        <f>K8+K12</f>
        <v>0.35199999999999998</v>
      </c>
      <c r="L24" s="150"/>
      <c r="M24" s="151">
        <f>M8+M12</f>
        <v>1.2570000000000001</v>
      </c>
      <c r="N24" s="151">
        <f>N8+N12</f>
        <v>0.35199999999999998</v>
      </c>
      <c r="O24" s="152"/>
      <c r="P24" s="151">
        <f>P8+P12</f>
        <v>1.2690000000000001</v>
      </c>
      <c r="Q24" s="151">
        <f>Q8+Q12</f>
        <v>0.35199999999999998</v>
      </c>
      <c r="R24" s="152"/>
      <c r="S24" s="153">
        <f>S8+S12</f>
        <v>1.258</v>
      </c>
      <c r="T24" s="151">
        <f>T8+T12</f>
        <v>0.35199999999999998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/>
      <c r="J26" s="24"/>
      <c r="K26" s="25"/>
      <c r="L26" s="23"/>
      <c r="M26" s="24"/>
      <c r="N26" s="25"/>
      <c r="O26" s="23"/>
      <c r="P26" s="24"/>
      <c r="Q26" s="25"/>
      <c r="R26" s="23"/>
      <c r="S26" s="24"/>
      <c r="T26" s="25"/>
    </row>
    <row r="27" spans="1:20" ht="14.25" customHeight="1">
      <c r="A27" s="11"/>
      <c r="B27" s="11"/>
      <c r="C27" s="156" t="s">
        <v>39</v>
      </c>
      <c r="D27" s="157"/>
      <c r="E27" s="158"/>
      <c r="F27" s="159"/>
      <c r="G27" s="159"/>
      <c r="H27" s="160"/>
      <c r="I27" s="161">
        <v>40</v>
      </c>
      <c r="J27" s="162"/>
      <c r="K27" s="163"/>
      <c r="L27" s="164">
        <v>40</v>
      </c>
      <c r="M27" s="162"/>
      <c r="N27" s="165"/>
      <c r="O27" s="161">
        <v>40</v>
      </c>
      <c r="P27" s="162"/>
      <c r="Q27" s="163"/>
      <c r="R27" s="161">
        <v>40</v>
      </c>
      <c r="S27" s="165"/>
      <c r="T27" s="163"/>
    </row>
    <row r="28" spans="1:20" ht="14.25" customHeight="1">
      <c r="A28" s="11"/>
      <c r="B28" s="11"/>
      <c r="C28" s="166" t="s">
        <v>40</v>
      </c>
      <c r="D28" s="167"/>
      <c r="E28" s="168"/>
      <c r="F28" s="169"/>
      <c r="G28" s="169"/>
      <c r="H28" s="170"/>
      <c r="I28" s="47"/>
      <c r="J28" s="51"/>
      <c r="K28" s="53"/>
      <c r="L28" s="50"/>
      <c r="M28" s="51"/>
      <c r="N28" s="52"/>
      <c r="O28" s="47"/>
      <c r="P28" s="51"/>
      <c r="Q28" s="53"/>
      <c r="R28" s="47"/>
      <c r="S28" s="52"/>
      <c r="T28" s="53"/>
    </row>
    <row r="29" spans="1:20" ht="14.25" customHeight="1">
      <c r="A29" s="11"/>
      <c r="B29" s="11"/>
      <c r="C29" s="166" t="s">
        <v>41</v>
      </c>
      <c r="D29" s="167"/>
      <c r="E29" s="168"/>
      <c r="F29" s="169"/>
      <c r="G29" s="169"/>
      <c r="H29" s="170"/>
      <c r="I29" s="47"/>
      <c r="J29" s="51">
        <v>0.123</v>
      </c>
      <c r="K29" s="53"/>
      <c r="L29" s="50"/>
      <c r="M29" s="51">
        <v>0.123</v>
      </c>
      <c r="N29" s="52"/>
      <c r="O29" s="47"/>
      <c r="P29" s="51">
        <v>0.123</v>
      </c>
      <c r="Q29" s="53"/>
      <c r="R29" s="47"/>
      <c r="S29" s="51">
        <v>0.123</v>
      </c>
      <c r="T29" s="53"/>
    </row>
    <row r="30" spans="1:20" ht="14.25" customHeight="1">
      <c r="A30" s="11"/>
      <c r="B30" s="11"/>
      <c r="C30" s="166" t="s">
        <v>42</v>
      </c>
      <c r="D30" s="167"/>
      <c r="E30" s="168"/>
      <c r="F30" s="169"/>
      <c r="G30" s="169"/>
      <c r="H30" s="170"/>
      <c r="I30" s="47"/>
      <c r="J30" s="51">
        <v>3.4000000000000002E-2</v>
      </c>
      <c r="K30" s="53"/>
      <c r="L30" s="50"/>
      <c r="M30" s="51">
        <v>3.4000000000000002E-2</v>
      </c>
      <c r="N30" s="52"/>
      <c r="O30" s="47"/>
      <c r="P30" s="51">
        <v>3.4000000000000002E-2</v>
      </c>
      <c r="Q30" s="53"/>
      <c r="R30" s="47"/>
      <c r="S30" s="51">
        <v>3.4000000000000002E-2</v>
      </c>
      <c r="T30" s="53"/>
    </row>
    <row r="31" spans="1:20" ht="14.25" customHeight="1">
      <c r="A31" s="11"/>
      <c r="B31" s="11"/>
      <c r="C31" s="166" t="s">
        <v>43</v>
      </c>
      <c r="D31" s="167"/>
      <c r="E31" s="168"/>
      <c r="F31" s="169"/>
      <c r="G31" s="169"/>
      <c r="H31" s="170"/>
      <c r="I31" s="47"/>
      <c r="J31" s="47">
        <v>0.02</v>
      </c>
      <c r="K31" s="53"/>
      <c r="L31" s="50"/>
      <c r="M31" s="50">
        <v>2.1999999999999999E-2</v>
      </c>
      <c r="N31" s="52"/>
      <c r="O31" s="47"/>
      <c r="P31" s="47">
        <v>0.02</v>
      </c>
      <c r="Q31" s="53"/>
      <c r="R31" s="47"/>
      <c r="S31" s="52">
        <v>0.02</v>
      </c>
      <c r="T31" s="53"/>
    </row>
    <row r="32" spans="1:20" ht="14.25" customHeight="1">
      <c r="A32" s="11"/>
      <c r="B32" s="11"/>
      <c r="C32" s="166" t="s">
        <v>44</v>
      </c>
      <c r="D32" s="167"/>
      <c r="E32" s="168"/>
      <c r="F32" s="169"/>
      <c r="G32" s="169"/>
      <c r="H32" s="170"/>
      <c r="I32" s="47"/>
      <c r="J32" s="47">
        <v>0.56499999999999995</v>
      </c>
      <c r="K32" s="53"/>
      <c r="L32" s="50"/>
      <c r="M32" s="50">
        <v>0.56499999999999995</v>
      </c>
      <c r="N32" s="52"/>
      <c r="O32" s="47"/>
      <c r="P32" s="47">
        <v>0.56499999999999995</v>
      </c>
      <c r="Q32" s="53"/>
      <c r="R32" s="47"/>
      <c r="S32" s="52">
        <v>0.56499999999999995</v>
      </c>
      <c r="T32" s="53"/>
    </row>
    <row r="33" spans="1:20" ht="14.25" customHeight="1">
      <c r="A33" s="11"/>
      <c r="B33" s="11"/>
      <c r="C33" s="166" t="s">
        <v>45</v>
      </c>
      <c r="D33" s="167"/>
      <c r="E33" s="168"/>
      <c r="F33" s="169"/>
      <c r="G33" s="51"/>
      <c r="H33" s="170"/>
      <c r="I33" s="47"/>
      <c r="J33" s="47">
        <v>0.56000000000000005</v>
      </c>
      <c r="K33" s="53"/>
      <c r="L33" s="50"/>
      <c r="M33" s="50">
        <v>0.56000000000000005</v>
      </c>
      <c r="N33" s="52"/>
      <c r="O33" s="47"/>
      <c r="P33" s="47">
        <v>0.56000000000000005</v>
      </c>
      <c r="Q33" s="53"/>
      <c r="R33" s="47"/>
      <c r="S33" s="52">
        <v>0.56000000000000005</v>
      </c>
      <c r="T33" s="53"/>
    </row>
    <row r="34" spans="1:20" ht="14.25" customHeight="1">
      <c r="A34" s="11"/>
      <c r="B34" s="11"/>
      <c r="C34" s="166" t="s">
        <v>46</v>
      </c>
      <c r="D34" s="167"/>
      <c r="E34" s="168"/>
      <c r="F34" s="169"/>
      <c r="G34" s="169"/>
      <c r="H34" s="170"/>
      <c r="I34" s="47"/>
      <c r="J34" s="47">
        <v>0</v>
      </c>
      <c r="K34" s="53"/>
      <c r="L34" s="50"/>
      <c r="M34" s="50">
        <v>0</v>
      </c>
      <c r="N34" s="52"/>
      <c r="O34" s="47"/>
      <c r="P34" s="47">
        <v>0</v>
      </c>
      <c r="Q34" s="53"/>
      <c r="R34" s="47"/>
      <c r="S34" s="52">
        <v>0</v>
      </c>
      <c r="T34" s="53"/>
    </row>
    <row r="35" spans="1:20" ht="14.25" customHeight="1">
      <c r="A35" s="11"/>
      <c r="B35" s="11"/>
      <c r="C35" s="166" t="s">
        <v>47</v>
      </c>
      <c r="D35" s="167"/>
      <c r="E35" s="168"/>
      <c r="F35" s="169"/>
      <c r="G35" s="169"/>
      <c r="H35" s="170"/>
      <c r="I35" s="47"/>
      <c r="J35" s="51"/>
      <c r="K35" s="53"/>
      <c r="L35" s="50"/>
      <c r="M35" s="51"/>
      <c r="N35" s="52"/>
      <c r="O35" s="47"/>
      <c r="P35" s="51"/>
      <c r="Q35" s="53"/>
      <c r="R35" s="47"/>
      <c r="S35" s="52"/>
      <c r="T35" s="53"/>
    </row>
    <row r="36" spans="1:20" ht="14.25" customHeight="1">
      <c r="A36" s="11"/>
      <c r="B36" s="11"/>
      <c r="C36" s="171" t="s">
        <v>48</v>
      </c>
      <c r="D36" s="172"/>
      <c r="E36" s="168"/>
      <c r="F36" s="169"/>
      <c r="G36" s="169"/>
      <c r="H36" s="170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71" t="s">
        <v>49</v>
      </c>
      <c r="D37" s="172"/>
      <c r="E37" s="168"/>
      <c r="F37" s="169"/>
      <c r="G37" s="169"/>
      <c r="H37" s="170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73"/>
      <c r="D38" s="174"/>
      <c r="E38" s="109"/>
      <c r="F38" s="107"/>
      <c r="G38" s="107"/>
      <c r="H38" s="110"/>
      <c r="I38" s="175"/>
      <c r="J38" s="176"/>
      <c r="K38" s="112"/>
      <c r="L38" s="177"/>
      <c r="M38" s="176"/>
      <c r="N38" s="178"/>
      <c r="O38" s="175"/>
      <c r="P38" s="176"/>
      <c r="Q38" s="112"/>
      <c r="R38" s="175"/>
      <c r="S38" s="178"/>
      <c r="T38" s="112"/>
    </row>
    <row r="39" spans="1:20" ht="14.25" customHeight="1">
      <c r="A39" s="11"/>
      <c r="B39" s="11"/>
      <c r="C39" s="102"/>
      <c r="D39" s="103"/>
      <c r="E39" s="109"/>
      <c r="F39" s="107"/>
      <c r="G39" s="107"/>
      <c r="H39" s="110"/>
      <c r="I39" s="175"/>
      <c r="J39" s="176"/>
      <c r="K39" s="112"/>
      <c r="L39" s="177"/>
      <c r="M39" s="176"/>
      <c r="N39" s="178"/>
      <c r="O39" s="175"/>
      <c r="P39" s="176"/>
      <c r="Q39" s="112"/>
      <c r="R39" s="175"/>
      <c r="S39" s="178"/>
      <c r="T39" s="112"/>
    </row>
    <row r="40" spans="1:20" ht="14.25" customHeight="1">
      <c r="A40" s="11"/>
      <c r="B40" s="11"/>
      <c r="C40" s="102"/>
      <c r="D40" s="103"/>
      <c r="E40" s="109"/>
      <c r="F40" s="107"/>
      <c r="G40" s="107"/>
      <c r="H40" s="110"/>
      <c r="I40" s="175"/>
      <c r="J40" s="176"/>
      <c r="K40" s="112"/>
      <c r="L40" s="177"/>
      <c r="M40" s="176"/>
      <c r="N40" s="178"/>
      <c r="O40" s="175"/>
      <c r="P40" s="176"/>
      <c r="Q40" s="112"/>
      <c r="R40" s="175"/>
      <c r="S40" s="178"/>
      <c r="T40" s="112"/>
    </row>
    <row r="41" spans="1:20" ht="14.25" customHeight="1">
      <c r="A41" s="11"/>
      <c r="B41" s="11"/>
      <c r="C41" s="102"/>
      <c r="D41" s="103"/>
      <c r="E41" s="109"/>
      <c r="F41" s="107"/>
      <c r="G41" s="107"/>
      <c r="H41" s="110"/>
      <c r="I41" s="175"/>
      <c r="J41" s="176"/>
      <c r="K41" s="112"/>
      <c r="L41" s="177"/>
      <c r="M41" s="176"/>
      <c r="N41" s="178"/>
      <c r="O41" s="175"/>
      <c r="P41" s="176"/>
      <c r="Q41" s="112"/>
      <c r="R41" s="175"/>
      <c r="S41" s="178"/>
      <c r="T41" s="112"/>
    </row>
    <row r="42" spans="1:20" ht="14.25" customHeight="1">
      <c r="A42" s="11"/>
      <c r="B42" s="11"/>
      <c r="C42" s="102"/>
      <c r="D42" s="103"/>
      <c r="E42" s="109"/>
      <c r="F42" s="107"/>
      <c r="G42" s="107"/>
      <c r="H42" s="110"/>
      <c r="I42" s="175"/>
      <c r="J42" s="176"/>
      <c r="K42" s="112"/>
      <c r="L42" s="177"/>
      <c r="M42" s="176"/>
      <c r="N42" s="178"/>
      <c r="O42" s="175"/>
      <c r="P42" s="176"/>
      <c r="Q42" s="112"/>
      <c r="R42" s="175"/>
      <c r="S42" s="178"/>
      <c r="T42" s="112"/>
    </row>
    <row r="43" spans="1:20" ht="14.25" customHeight="1">
      <c r="A43" s="11"/>
      <c r="B43" s="11"/>
      <c r="C43" s="102"/>
      <c r="D43" s="103"/>
      <c r="E43" s="109"/>
      <c r="F43" s="107"/>
      <c r="G43" s="107"/>
      <c r="H43" s="110"/>
      <c r="I43" s="175"/>
      <c r="J43" s="176"/>
      <c r="K43" s="112"/>
      <c r="L43" s="177"/>
      <c r="M43" s="176"/>
      <c r="N43" s="178"/>
      <c r="O43" s="175"/>
      <c r="P43" s="176"/>
      <c r="Q43" s="112"/>
      <c r="R43" s="175"/>
      <c r="S43" s="178"/>
      <c r="T43" s="112"/>
    </row>
    <row r="44" spans="1:20" ht="14.25" customHeight="1">
      <c r="A44" s="11"/>
      <c r="B44" s="11"/>
      <c r="C44" s="102"/>
      <c r="D44" s="103"/>
      <c r="E44" s="109"/>
      <c r="F44" s="107"/>
      <c r="G44" s="107"/>
      <c r="H44" s="110"/>
      <c r="I44" s="175"/>
      <c r="J44" s="176"/>
      <c r="K44" s="112"/>
      <c r="L44" s="177"/>
      <c r="M44" s="176"/>
      <c r="N44" s="178"/>
      <c r="O44" s="175"/>
      <c r="P44" s="176"/>
      <c r="Q44" s="112"/>
      <c r="R44" s="175"/>
      <c r="S44" s="178"/>
      <c r="T44" s="112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75"/>
      <c r="J45" s="176"/>
      <c r="K45" s="112"/>
      <c r="L45" s="177"/>
      <c r="M45" s="176"/>
      <c r="N45" s="178"/>
      <c r="O45" s="175"/>
      <c r="P45" s="176"/>
      <c r="Q45" s="112"/>
      <c r="R45" s="175"/>
      <c r="S45" s="178"/>
      <c r="T45" s="112"/>
    </row>
    <row r="46" spans="1:20" ht="14.25" customHeight="1">
      <c r="A46" s="11"/>
      <c r="B46" s="11"/>
      <c r="C46" s="102"/>
      <c r="D46" s="103"/>
      <c r="E46" s="109"/>
      <c r="F46" s="107"/>
      <c r="G46" s="107"/>
      <c r="H46" s="110"/>
      <c r="I46" s="175"/>
      <c r="J46" s="176"/>
      <c r="K46" s="112"/>
      <c r="L46" s="177"/>
      <c r="M46" s="176"/>
      <c r="N46" s="178"/>
      <c r="O46" s="175"/>
      <c r="P46" s="176"/>
      <c r="Q46" s="112"/>
      <c r="R46" s="175"/>
      <c r="S46" s="178"/>
      <c r="T46" s="112"/>
    </row>
    <row r="47" spans="1:20" ht="14.25" customHeight="1">
      <c r="A47" s="11"/>
      <c r="B47" s="11"/>
      <c r="C47" s="102"/>
      <c r="D47" s="103"/>
      <c r="E47" s="109"/>
      <c r="F47" s="107"/>
      <c r="G47" s="107"/>
      <c r="H47" s="110"/>
      <c r="I47" s="175"/>
      <c r="J47" s="176"/>
      <c r="K47" s="112"/>
      <c r="L47" s="177"/>
      <c r="M47" s="176"/>
      <c r="N47" s="178"/>
      <c r="O47" s="175"/>
      <c r="P47" s="176"/>
      <c r="Q47" s="112"/>
      <c r="R47" s="175"/>
      <c r="S47" s="178"/>
      <c r="T47" s="112"/>
    </row>
    <row r="48" spans="1:20" ht="14.25" customHeight="1">
      <c r="A48" s="11"/>
      <c r="B48" s="11"/>
      <c r="C48" s="102"/>
      <c r="D48" s="103"/>
      <c r="E48" s="109"/>
      <c r="F48" s="107"/>
      <c r="G48" s="107"/>
      <c r="H48" s="110"/>
      <c r="I48" s="175"/>
      <c r="J48" s="176"/>
      <c r="K48" s="112"/>
      <c r="L48" s="177"/>
      <c r="M48" s="176"/>
      <c r="N48" s="178"/>
      <c r="O48" s="175"/>
      <c r="P48" s="176"/>
      <c r="Q48" s="112"/>
      <c r="R48" s="175"/>
      <c r="S48" s="178"/>
      <c r="T48" s="112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75"/>
      <c r="J49" s="176"/>
      <c r="K49" s="112"/>
      <c r="L49" s="177"/>
      <c r="M49" s="176"/>
      <c r="N49" s="178"/>
      <c r="O49" s="175"/>
      <c r="P49" s="176"/>
      <c r="Q49" s="112"/>
      <c r="R49" s="175"/>
      <c r="S49" s="178"/>
      <c r="T49" s="112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75"/>
      <c r="J50" s="176"/>
      <c r="K50" s="112"/>
      <c r="L50" s="177"/>
      <c r="M50" s="176"/>
      <c r="N50" s="178"/>
      <c r="O50" s="175"/>
      <c r="P50" s="176"/>
      <c r="Q50" s="112"/>
      <c r="R50" s="175"/>
      <c r="S50" s="178"/>
      <c r="T50" s="112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75"/>
      <c r="J51" s="176"/>
      <c r="K51" s="112"/>
      <c r="L51" s="177"/>
      <c r="M51" s="176"/>
      <c r="N51" s="178"/>
      <c r="O51" s="175"/>
      <c r="P51" s="176"/>
      <c r="Q51" s="112"/>
      <c r="R51" s="175"/>
      <c r="S51" s="178"/>
      <c r="T51" s="112"/>
    </row>
    <row r="52" spans="1:23" ht="14.25" customHeight="1" thickBot="1">
      <c r="A52" s="11"/>
      <c r="B52" s="144"/>
      <c r="C52" s="113"/>
      <c r="D52" s="114"/>
      <c r="E52" s="152"/>
      <c r="F52" s="151"/>
      <c r="G52" s="151"/>
      <c r="H52" s="179"/>
      <c r="I52" s="180"/>
      <c r="J52" s="181"/>
      <c r="K52" s="182"/>
      <c r="L52" s="183"/>
      <c r="M52" s="181"/>
      <c r="N52" s="184"/>
      <c r="O52" s="180"/>
      <c r="P52" s="181"/>
      <c r="Q52" s="182"/>
      <c r="R52" s="180"/>
      <c r="S52" s="184"/>
      <c r="T52" s="182"/>
    </row>
    <row r="53" spans="1:23" ht="14.25" customHeight="1">
      <c r="A53" s="11"/>
      <c r="B53" s="186"/>
      <c r="C53" s="38"/>
      <c r="D53" s="187"/>
      <c r="E53" s="100" t="s">
        <v>50</v>
      </c>
      <c r="F53" s="96">
        <f>IF(K58&gt;0,SQRT((1-K58^2)/K58^2),)</f>
        <v>0</v>
      </c>
      <c r="G53" s="188"/>
      <c r="H53" s="189"/>
      <c r="I53" s="186"/>
      <c r="J53" s="96"/>
      <c r="K53" s="97"/>
      <c r="L53" s="100"/>
      <c r="M53" s="96"/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1"/>
      <c r="B54" s="190"/>
      <c r="C54" s="191"/>
      <c r="D54" s="192"/>
      <c r="E54" s="23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/>
      <c r="M54" s="139"/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5" t="s">
        <v>51</v>
      </c>
      <c r="C55" s="299"/>
      <c r="D55" s="140" t="s">
        <v>30</v>
      </c>
      <c r="E55" s="92"/>
      <c r="F55" s="300"/>
      <c r="G55" s="300"/>
      <c r="H55" s="93"/>
      <c r="I55" s="200"/>
      <c r="J55" s="201" t="s">
        <v>52</v>
      </c>
      <c r="K55" s="202"/>
      <c r="L55" s="203"/>
      <c r="M55" s="201" t="s">
        <v>52</v>
      </c>
      <c r="N55" s="204"/>
      <c r="O55" s="200"/>
      <c r="P55" s="201" t="s">
        <v>52</v>
      </c>
      <c r="Q55" s="202"/>
      <c r="R55" s="200"/>
      <c r="S55" s="204" t="s">
        <v>52</v>
      </c>
      <c r="T55" s="202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208"/>
      <c r="J57" s="209" t="s">
        <v>53</v>
      </c>
      <c r="K57" s="210"/>
      <c r="L57" s="211"/>
      <c r="M57" s="209" t="s">
        <v>53</v>
      </c>
      <c r="N57" s="191"/>
      <c r="O57" s="208"/>
      <c r="P57" s="209" t="s">
        <v>53</v>
      </c>
      <c r="Q57" s="212"/>
      <c r="R57" s="213"/>
      <c r="S57" s="209" t="s">
        <v>53</v>
      </c>
      <c r="T57" s="210"/>
    </row>
    <row r="58" spans="1:23" ht="14.25" customHeigh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9"/>
      <c r="I58" s="220"/>
      <c r="J58" s="221" t="s">
        <v>52</v>
      </c>
      <c r="K58" s="222"/>
      <c r="L58" s="220"/>
      <c r="M58" s="221" t="s">
        <v>52</v>
      </c>
      <c r="N58" s="222"/>
      <c r="O58" s="220"/>
      <c r="P58" s="221" t="s">
        <v>52</v>
      </c>
      <c r="Q58" s="222"/>
      <c r="R58" s="220"/>
      <c r="S58" s="221" t="s">
        <v>52</v>
      </c>
      <c r="T58" s="222"/>
    </row>
    <row r="59" spans="1:23" ht="14.25" customHeight="1">
      <c r="A59" s="11"/>
      <c r="B59" s="223"/>
      <c r="C59" s="301"/>
      <c r="D59" s="225"/>
      <c r="E59" s="232" t="s">
        <v>56</v>
      </c>
      <c r="F59" s="233"/>
      <c r="G59" s="233"/>
      <c r="H59" s="234"/>
      <c r="I59" s="229"/>
      <c r="J59" s="302"/>
      <c r="K59" s="303"/>
      <c r="L59" s="304"/>
      <c r="M59" s="302"/>
      <c r="N59" s="303"/>
      <c r="O59" s="304"/>
      <c r="P59" s="302"/>
      <c r="Q59" s="303"/>
      <c r="R59" s="304"/>
      <c r="S59" s="302"/>
      <c r="T59" s="231"/>
    </row>
    <row r="60" spans="1:23" ht="14.25" customHeight="1">
      <c r="A60" s="11"/>
      <c r="B60" s="223"/>
      <c r="C60" s="301"/>
      <c r="D60" s="225"/>
      <c r="E60" s="232" t="s">
        <v>28</v>
      </c>
      <c r="F60" s="233"/>
      <c r="G60" s="233"/>
      <c r="H60" s="234"/>
      <c r="I60" s="102"/>
      <c r="J60" s="205"/>
      <c r="K60" s="103"/>
      <c r="L60" s="102"/>
      <c r="M60" s="205"/>
      <c r="N60" s="103"/>
      <c r="O60" s="102"/>
      <c r="P60" s="205"/>
      <c r="Q60" s="103"/>
      <c r="R60" s="102"/>
      <c r="S60" s="205"/>
      <c r="T60" s="103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40"/>
      <c r="I61" s="113"/>
      <c r="J61" s="207"/>
      <c r="K61" s="114"/>
      <c r="L61" s="113"/>
      <c r="M61" s="207"/>
      <c r="N61" s="114"/>
      <c r="O61" s="113"/>
      <c r="P61" s="207"/>
      <c r="Q61" s="114"/>
      <c r="R61" s="113"/>
      <c r="S61" s="207"/>
      <c r="T61" s="114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45">
        <f>ROUND((V8^2+W8^2)*[1]АРЭС!$F$6/[1]АРЭС!$C$6^2,4)</f>
        <v>0</v>
      </c>
      <c r="J62" s="246" t="s">
        <v>59</v>
      </c>
      <c r="K62" s="247">
        <f>ROUND((V8^2+W8^2)*[1]АРЭС!$I$6/([1]АРЭС!$C$6*100),4)</f>
        <v>0</v>
      </c>
      <c r="L62" s="245">
        <f>ROUND((X8^2+Y8^2)*[1]АРЭС!$F$6/[1]АРЭС!$C$6^2,4)</f>
        <v>0</v>
      </c>
      <c r="M62" s="246" t="s">
        <v>59</v>
      </c>
      <c r="N62" s="247">
        <f>ROUND((X8^2+Y8^2)*[1]АРЭС!$I$6/([1]АРЭС!$C$6*100),4)</f>
        <v>0</v>
      </c>
      <c r="O62" s="245">
        <f>ROUND((Z8^2+AA8^2)*[1]АРЭС!$F$6/[1]АРЭС!$C$6^2,4)</f>
        <v>0</v>
      </c>
      <c r="P62" s="246" t="s">
        <v>59</v>
      </c>
      <c r="Q62" s="247">
        <f>ROUND((Z8^2+AA8^2)*[1]АРЭС!$I$6/([1]АРЭС!$C$6*100),4)</f>
        <v>0</v>
      </c>
      <c r="R62" s="245">
        <f>ROUND((AB8^2+AC8^2)*[1]АРЭС!$F$6/[1]АРЭС!$C$6^2,4)</f>
        <v>0</v>
      </c>
      <c r="S62" s="246" t="s">
        <v>59</v>
      </c>
      <c r="T62" s="247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ROUND((V12^2+W12^2)*[1]АРЭС!$F$7/[1]АРЭС!$C$7^2,4)</f>
        <v>0</v>
      </c>
      <c r="J63" s="252" t="s">
        <v>59</v>
      </c>
      <c r="K63" s="253">
        <f>ROUND((V12^2+W12^2)*[1]АРЭС!$I$7/([1]АРЭС!$C$7*100),4)</f>
        <v>0</v>
      </c>
      <c r="L63" s="251">
        <f>ROUND((X12^2+Y12^2)*[1]АРЭС!$F$7/[1]АРЭС!$C$7^2,4)</f>
        <v>0</v>
      </c>
      <c r="M63" s="252" t="s">
        <v>59</v>
      </c>
      <c r="N63" s="253">
        <f>ROUND((X12^2+Y12^2)*[1]АРЭС!$I$7/([1]АРЭС!$C$7*100),4)</f>
        <v>0</v>
      </c>
      <c r="O63" s="251">
        <f>ROUND((Z12^2+AA12^2)*[1]АРЭС!$F$7/[1]АРЭС!$C$7^2,4)</f>
        <v>0</v>
      </c>
      <c r="P63" s="252" t="s">
        <v>59</v>
      </c>
      <c r="Q63" s="253">
        <f>ROUND((Z12^2+AA12^2)*[1]АРЭС!$I$7/([1]АРЭС!$C$7*100),4)</f>
        <v>0</v>
      </c>
      <c r="R63" s="251">
        <f>ROUND((AB12^2+AC12^2)*[1]АРЭС!$F$7/[1]АРЭС!$C$7^2,4)</f>
        <v>0</v>
      </c>
      <c r="S63" s="252" t="s">
        <v>59</v>
      </c>
      <c r="T63" s="253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20"/>
      <c r="C65" s="21"/>
      <c r="D65" s="22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1"/>
      <c r="B66" s="259"/>
      <c r="C66" s="260"/>
      <c r="D66" s="261"/>
      <c r="E66" s="262"/>
      <c r="F66" s="305" t="s">
        <v>60</v>
      </c>
      <c r="G66" s="305"/>
      <c r="H66" s="264"/>
      <c r="I66" s="265">
        <f>I62+V8+H6</f>
        <v>4.0000000000000001E-3</v>
      </c>
      <c r="J66" s="266" t="s">
        <v>59</v>
      </c>
      <c r="K66" s="267">
        <f>K62+W8+H7</f>
        <v>0.125</v>
      </c>
      <c r="L66" s="265">
        <f>L62+X8+H6</f>
        <v>4.0000000000000001E-3</v>
      </c>
      <c r="M66" s="266" t="s">
        <v>59</v>
      </c>
      <c r="N66" s="268">
        <f>N62+Y8+H7</f>
        <v>0.125</v>
      </c>
      <c r="O66" s="269">
        <f>O62+Z8+H6</f>
        <v>4.0000000000000001E-3</v>
      </c>
      <c r="P66" s="266" t="s">
        <v>59</v>
      </c>
      <c r="Q66" s="267">
        <f>Q62+AA8+H7</f>
        <v>0.125</v>
      </c>
      <c r="R66" s="265">
        <f>R62+AB8+H6</f>
        <v>4.0000000000000001E-3</v>
      </c>
      <c r="S66" s="266" t="s">
        <v>59</v>
      </c>
      <c r="T66" s="268">
        <f>T62+AC8+H7</f>
        <v>0.125</v>
      </c>
    </row>
    <row r="67" spans="1:20" ht="14.25" customHeight="1">
      <c r="A67" s="11"/>
      <c r="B67" s="270"/>
      <c r="C67" s="271"/>
      <c r="D67" s="272"/>
      <c r="E67" s="273"/>
      <c r="F67" s="274" t="s">
        <v>61</v>
      </c>
      <c r="G67" s="274"/>
      <c r="H67" s="275"/>
      <c r="I67" s="276">
        <f>I63+V12+H10</f>
        <v>4.0000000000000001E-3</v>
      </c>
      <c r="J67" s="254" t="s">
        <v>59</v>
      </c>
      <c r="K67" s="276">
        <f>K63+W12+H11</f>
        <v>0.125</v>
      </c>
      <c r="L67" s="277">
        <f>L63+X12+H10</f>
        <v>4.0000000000000001E-3</v>
      </c>
      <c r="M67" s="254" t="s">
        <v>59</v>
      </c>
      <c r="N67" s="278">
        <f>N63+Y12+H11</f>
        <v>0.125</v>
      </c>
      <c r="O67" s="276">
        <f>O63+Z12+H10</f>
        <v>4.0000000000000001E-3</v>
      </c>
      <c r="P67" s="254" t="s">
        <v>59</v>
      </c>
      <c r="Q67" s="276">
        <f>Q63+AA12+H11</f>
        <v>0.125</v>
      </c>
      <c r="R67" s="277">
        <f>R63+AB12+H10</f>
        <v>4.0000000000000001E-3</v>
      </c>
      <c r="S67" s="254" t="s">
        <v>59</v>
      </c>
      <c r="T67" s="278">
        <f>T63+AC12+H11</f>
        <v>0.125</v>
      </c>
    </row>
    <row r="68" spans="1:20" ht="14.25" customHeight="1">
      <c r="A68" s="11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1"/>
      <c r="B69" s="280"/>
      <c r="C69" s="281"/>
      <c r="D69" s="282"/>
      <c r="E69" s="283"/>
      <c r="F69" s="306" t="s">
        <v>63</v>
      </c>
      <c r="G69" s="306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121"/>
      <c r="C70" s="122"/>
      <c r="D70" s="123"/>
      <c r="E70" s="287" t="s">
        <v>64</v>
      </c>
      <c r="F70" s="307"/>
      <c r="G70" s="307"/>
      <c r="H70" s="308"/>
      <c r="I70" s="290">
        <f>I66+I67</f>
        <v>8.0000000000000002E-3</v>
      </c>
      <c r="J70" s="291" t="s">
        <v>59</v>
      </c>
      <c r="K70" s="292">
        <f>K66+K67</f>
        <v>0.25</v>
      </c>
      <c r="L70" s="290">
        <f>L66+L67</f>
        <v>8.0000000000000002E-3</v>
      </c>
      <c r="M70" s="291" t="s">
        <v>59</v>
      </c>
      <c r="N70" s="292">
        <f>N66+N67</f>
        <v>0.25</v>
      </c>
      <c r="O70" s="290">
        <f>O66+O67</f>
        <v>8.0000000000000002E-3</v>
      </c>
      <c r="P70" s="291" t="s">
        <v>59</v>
      </c>
      <c r="Q70" s="292">
        <f>Q66+Q67</f>
        <v>0.25</v>
      </c>
      <c r="R70" s="290">
        <f>R66+R67</f>
        <v>8.0000000000000002E-3</v>
      </c>
      <c r="S70" s="291" t="s">
        <v>59</v>
      </c>
      <c r="T70" s="292">
        <f>T66+T67</f>
        <v>0.25</v>
      </c>
    </row>
    <row r="71" spans="1:20" ht="14.25" customHeight="1" thickBot="1">
      <c r="A71" s="11"/>
      <c r="B71" s="121" t="s">
        <v>65</v>
      </c>
      <c r="C71" s="122"/>
      <c r="D71" s="123"/>
      <c r="E71" s="293" t="s">
        <v>66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N20" sqref="N20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76</v>
      </c>
      <c r="J3" s="9"/>
      <c r="K3" s="10"/>
      <c r="L3" s="8" t="s">
        <v>77</v>
      </c>
      <c r="M3" s="9"/>
      <c r="N3" s="10"/>
      <c r="O3" s="8" t="s">
        <v>78</v>
      </c>
      <c r="P3" s="9"/>
      <c r="Q3" s="10"/>
      <c r="R3" s="8" t="s">
        <v>79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0.69799999999999995</v>
      </c>
      <c r="K8" s="62">
        <v>0.219</v>
      </c>
      <c r="L8" s="63"/>
      <c r="M8" s="64">
        <v>0.69399999999999995</v>
      </c>
      <c r="N8" s="62">
        <v>0.219</v>
      </c>
      <c r="O8" s="65"/>
      <c r="P8" s="64">
        <v>0.69299999999999995</v>
      </c>
      <c r="Q8" s="62">
        <v>0.219</v>
      </c>
      <c r="R8" s="65"/>
      <c r="S8" s="66">
        <v>0.70099999999999996</v>
      </c>
      <c r="T8" s="62">
        <v>0.219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6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27</v>
      </c>
      <c r="D10" s="82"/>
      <c r="E10" s="83"/>
      <c r="F10" s="84"/>
      <c r="G10" s="85" t="s">
        <v>21</v>
      </c>
      <c r="H10" s="33">
        <f>[1]АРЭС!$E$7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3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4">
        <v>0.51700000000000002</v>
      </c>
      <c r="K12" s="62">
        <v>0.13300000000000001</v>
      </c>
      <c r="L12" s="63"/>
      <c r="M12" s="64">
        <v>0.52300000000000002</v>
      </c>
      <c r="N12" s="62">
        <v>0.13300000000000001</v>
      </c>
      <c r="O12" s="65"/>
      <c r="P12" s="64">
        <v>0.52800000000000002</v>
      </c>
      <c r="Q12" s="62">
        <v>0.13300000000000001</v>
      </c>
      <c r="R12" s="65"/>
      <c r="S12" s="66">
        <v>0.54400000000000004</v>
      </c>
      <c r="T12" s="62">
        <v>0.13300000000000001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6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99"/>
      <c r="O14" s="100"/>
      <c r="P14" s="96"/>
      <c r="Q14" s="97"/>
      <c r="R14" s="100"/>
      <c r="S14" s="101"/>
      <c r="T14" s="97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12"/>
      <c r="R15" s="111"/>
      <c r="S15" s="110"/>
      <c r="T15" s="108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16"/>
      <c r="N16" s="119"/>
      <c r="O16" s="120"/>
      <c r="P16" s="116"/>
      <c r="Q16" s="117"/>
      <c r="R16" s="120"/>
      <c r="S16" s="119"/>
      <c r="T16" s="117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6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7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8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7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6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7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40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1.2149999999999999</v>
      </c>
      <c r="K24" s="149">
        <f>K8+K12</f>
        <v>0.35199999999999998</v>
      </c>
      <c r="L24" s="150"/>
      <c r="M24" s="151">
        <f>M8+M12</f>
        <v>1.2170000000000001</v>
      </c>
      <c r="N24" s="151">
        <f>N8+N12</f>
        <v>0.35199999999999998</v>
      </c>
      <c r="O24" s="152"/>
      <c r="P24" s="151">
        <f>P8+P12</f>
        <v>1.2210000000000001</v>
      </c>
      <c r="Q24" s="151">
        <f>Q8+Q12</f>
        <v>0.35199999999999998</v>
      </c>
      <c r="R24" s="152"/>
      <c r="S24" s="153">
        <f>S8+S12</f>
        <v>1.2450000000000001</v>
      </c>
      <c r="T24" s="153">
        <f>T8+T12</f>
        <v>0.35199999999999998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/>
      <c r="J26" s="24"/>
      <c r="K26" s="25"/>
      <c r="L26" s="23"/>
      <c r="M26" s="24"/>
      <c r="N26" s="25"/>
      <c r="O26" s="23"/>
      <c r="P26" s="24"/>
      <c r="Q26" s="25"/>
      <c r="R26" s="23"/>
      <c r="S26" s="24"/>
      <c r="T26" s="25"/>
    </row>
    <row r="27" spans="1:20" ht="14.25" customHeight="1">
      <c r="A27" s="11"/>
      <c r="B27" s="11"/>
      <c r="C27" s="156" t="s">
        <v>39</v>
      </c>
      <c r="D27" s="157"/>
      <c r="E27" s="158"/>
      <c r="F27" s="159"/>
      <c r="G27" s="159"/>
      <c r="H27" s="160"/>
      <c r="I27" s="161">
        <v>40</v>
      </c>
      <c r="J27" s="162"/>
      <c r="K27" s="163"/>
      <c r="L27" s="164">
        <v>40</v>
      </c>
      <c r="M27" s="162"/>
      <c r="N27" s="165"/>
      <c r="O27" s="161">
        <v>40</v>
      </c>
      <c r="P27" s="162"/>
      <c r="Q27" s="163"/>
      <c r="R27" s="161">
        <v>40</v>
      </c>
      <c r="S27" s="165"/>
      <c r="T27" s="163"/>
    </row>
    <row r="28" spans="1:20" ht="14.25" customHeight="1">
      <c r="A28" s="11"/>
      <c r="B28" s="11"/>
      <c r="C28" s="166" t="s">
        <v>40</v>
      </c>
      <c r="D28" s="167"/>
      <c r="E28" s="168"/>
      <c r="F28" s="169"/>
      <c r="G28" s="169"/>
      <c r="H28" s="170"/>
      <c r="I28" s="47"/>
      <c r="J28" s="51"/>
      <c r="K28" s="53"/>
      <c r="L28" s="50"/>
      <c r="M28" s="51"/>
      <c r="N28" s="52"/>
      <c r="O28" s="47"/>
      <c r="P28" s="51"/>
      <c r="Q28" s="53"/>
      <c r="R28" s="47"/>
      <c r="S28" s="52"/>
      <c r="T28" s="53"/>
    </row>
    <row r="29" spans="1:20" ht="14.25" customHeight="1">
      <c r="A29" s="11"/>
      <c r="B29" s="11"/>
      <c r="C29" s="166" t="s">
        <v>41</v>
      </c>
      <c r="D29" s="167"/>
      <c r="E29" s="168"/>
      <c r="F29" s="169"/>
      <c r="G29" s="169"/>
      <c r="H29" s="170"/>
      <c r="I29" s="47"/>
      <c r="J29" s="51">
        <v>0.13500000000000001</v>
      </c>
      <c r="K29" s="53"/>
      <c r="L29" s="50"/>
      <c r="M29" s="51">
        <v>0.123</v>
      </c>
      <c r="N29" s="52"/>
      <c r="O29" s="47"/>
      <c r="P29" s="51">
        <v>0.123</v>
      </c>
      <c r="Q29" s="53"/>
      <c r="R29" s="47"/>
      <c r="S29" s="51">
        <v>0.123</v>
      </c>
      <c r="T29" s="53"/>
    </row>
    <row r="30" spans="1:20" ht="14.25" customHeight="1">
      <c r="A30" s="11"/>
      <c r="B30" s="11"/>
      <c r="C30" s="166" t="s">
        <v>42</v>
      </c>
      <c r="D30" s="167"/>
      <c r="E30" s="168"/>
      <c r="F30" s="169"/>
      <c r="G30" s="169"/>
      <c r="H30" s="170"/>
      <c r="I30" s="47"/>
      <c r="J30" s="51">
        <v>3.4000000000000002E-2</v>
      </c>
      <c r="K30" s="53"/>
      <c r="L30" s="50"/>
      <c r="M30" s="51">
        <v>3.4000000000000002E-2</v>
      </c>
      <c r="N30" s="52"/>
      <c r="O30" s="47"/>
      <c r="P30" s="51">
        <v>3.4000000000000002E-2</v>
      </c>
      <c r="Q30" s="53"/>
      <c r="R30" s="47"/>
      <c r="S30" s="51">
        <v>3.4000000000000002E-2</v>
      </c>
      <c r="T30" s="53"/>
    </row>
    <row r="31" spans="1:20" ht="14.25" customHeight="1">
      <c r="A31" s="11"/>
      <c r="B31" s="11"/>
      <c r="C31" s="166" t="s">
        <v>43</v>
      </c>
      <c r="D31" s="167"/>
      <c r="E31" s="168"/>
      <c r="F31" s="169"/>
      <c r="G31" s="169"/>
      <c r="H31" s="170"/>
      <c r="I31" s="47"/>
      <c r="J31" s="51">
        <v>2.1999999999999999E-2</v>
      </c>
      <c r="K31" s="53"/>
      <c r="L31" s="50"/>
      <c r="M31" s="51">
        <v>0.02</v>
      </c>
      <c r="N31" s="52"/>
      <c r="O31" s="47"/>
      <c r="P31" s="51">
        <v>0.02</v>
      </c>
      <c r="Q31" s="53"/>
      <c r="R31" s="47"/>
      <c r="S31" s="52">
        <v>2.1999999999999999E-2</v>
      </c>
      <c r="T31" s="53"/>
    </row>
    <row r="32" spans="1:20" ht="14.25" customHeight="1">
      <c r="A32" s="11"/>
      <c r="B32" s="11"/>
      <c r="C32" s="166" t="s">
        <v>44</v>
      </c>
      <c r="D32" s="167"/>
      <c r="E32" s="168"/>
      <c r="F32" s="169"/>
      <c r="G32" s="169"/>
      <c r="H32" s="170"/>
      <c r="I32" s="47"/>
      <c r="J32" s="51">
        <v>0.56499999999999995</v>
      </c>
      <c r="K32" s="53"/>
      <c r="L32" s="50"/>
      <c r="M32" s="51">
        <v>0.56499999999999995</v>
      </c>
      <c r="N32" s="52"/>
      <c r="O32" s="47"/>
      <c r="P32" s="51">
        <v>0.56499999999999995</v>
      </c>
      <c r="Q32" s="53"/>
      <c r="R32" s="47"/>
      <c r="S32" s="52">
        <v>0.56499999999999995</v>
      </c>
      <c r="T32" s="53"/>
    </row>
    <row r="33" spans="1:20" ht="14.25" customHeight="1">
      <c r="A33" s="11"/>
      <c r="B33" s="11"/>
      <c r="C33" s="166" t="s">
        <v>45</v>
      </c>
      <c r="D33" s="167"/>
      <c r="E33" s="168"/>
      <c r="F33" s="169"/>
      <c r="G33" s="51"/>
      <c r="H33" s="170"/>
      <c r="I33" s="47"/>
      <c r="J33" s="51">
        <v>0.57199999999999995</v>
      </c>
      <c r="K33" s="53"/>
      <c r="L33" s="50"/>
      <c r="M33" s="51">
        <v>0.56000000000000005</v>
      </c>
      <c r="N33" s="52"/>
      <c r="O33" s="47"/>
      <c r="P33" s="51">
        <v>0.56000000000000005</v>
      </c>
      <c r="Q33" s="53"/>
      <c r="R33" s="47"/>
      <c r="S33" s="52">
        <v>0.56000000000000005</v>
      </c>
      <c r="T33" s="53"/>
    </row>
    <row r="34" spans="1:20" ht="14.25" customHeight="1">
      <c r="A34" s="11"/>
      <c r="B34" s="11"/>
      <c r="C34" s="166" t="s">
        <v>46</v>
      </c>
      <c r="D34" s="167"/>
      <c r="E34" s="168"/>
      <c r="F34" s="169"/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2">
        <v>0</v>
      </c>
      <c r="T34" s="53"/>
    </row>
    <row r="35" spans="1:20" ht="14.25" customHeight="1">
      <c r="A35" s="11"/>
      <c r="B35" s="11"/>
      <c r="C35" s="166" t="s">
        <v>47</v>
      </c>
      <c r="D35" s="167"/>
      <c r="E35" s="168"/>
      <c r="F35" s="169"/>
      <c r="G35" s="169"/>
      <c r="H35" s="170"/>
      <c r="I35" s="47"/>
      <c r="J35" s="51"/>
      <c r="K35" s="53"/>
      <c r="L35" s="50"/>
      <c r="M35" s="51"/>
      <c r="N35" s="52"/>
      <c r="O35" s="47"/>
      <c r="P35" s="51"/>
      <c r="Q35" s="53"/>
      <c r="R35" s="47"/>
      <c r="S35" s="52"/>
      <c r="T35" s="53"/>
    </row>
    <row r="36" spans="1:20" ht="14.25" customHeight="1">
      <c r="A36" s="11"/>
      <c r="B36" s="11"/>
      <c r="C36" s="171" t="s">
        <v>48</v>
      </c>
      <c r="D36" s="172"/>
      <c r="E36" s="168"/>
      <c r="F36" s="169"/>
      <c r="G36" s="169"/>
      <c r="H36" s="170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71" t="s">
        <v>49</v>
      </c>
      <c r="D37" s="172"/>
      <c r="E37" s="168"/>
      <c r="F37" s="169"/>
      <c r="G37" s="169"/>
      <c r="H37" s="170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73"/>
      <c r="D38" s="174"/>
      <c r="E38" s="109"/>
      <c r="F38" s="107"/>
      <c r="G38" s="107"/>
      <c r="H38" s="110"/>
      <c r="I38" s="175"/>
      <c r="J38" s="176"/>
      <c r="K38" s="112"/>
      <c r="L38" s="177"/>
      <c r="M38" s="176"/>
      <c r="N38" s="178"/>
      <c r="O38" s="175"/>
      <c r="P38" s="176"/>
      <c r="Q38" s="112"/>
      <c r="R38" s="175"/>
      <c r="S38" s="178"/>
      <c r="T38" s="112"/>
    </row>
    <row r="39" spans="1:20" ht="14.25" customHeight="1">
      <c r="A39" s="11"/>
      <c r="B39" s="11"/>
      <c r="C39" s="102"/>
      <c r="D39" s="103"/>
      <c r="E39" s="109"/>
      <c r="F39" s="107"/>
      <c r="G39" s="107"/>
      <c r="H39" s="110"/>
      <c r="I39" s="175"/>
      <c r="J39" s="176"/>
      <c r="K39" s="112"/>
      <c r="L39" s="177"/>
      <c r="M39" s="176"/>
      <c r="N39" s="178"/>
      <c r="O39" s="175"/>
      <c r="P39" s="176"/>
      <c r="Q39" s="112"/>
      <c r="R39" s="175"/>
      <c r="S39" s="178"/>
      <c r="T39" s="112"/>
    </row>
    <row r="40" spans="1:20" ht="14.25" customHeight="1">
      <c r="A40" s="11"/>
      <c r="B40" s="11"/>
      <c r="C40" s="102"/>
      <c r="D40" s="103"/>
      <c r="E40" s="109"/>
      <c r="F40" s="107"/>
      <c r="G40" s="107"/>
      <c r="H40" s="110"/>
      <c r="I40" s="175"/>
      <c r="J40" s="176"/>
      <c r="K40" s="112"/>
      <c r="L40" s="177"/>
      <c r="M40" s="176"/>
      <c r="N40" s="178"/>
      <c r="O40" s="175"/>
      <c r="P40" s="176"/>
      <c r="Q40" s="112"/>
      <c r="R40" s="175"/>
      <c r="S40" s="178"/>
      <c r="T40" s="112"/>
    </row>
    <row r="41" spans="1:20" ht="14.25" customHeight="1">
      <c r="A41" s="11"/>
      <c r="B41" s="11"/>
      <c r="C41" s="102"/>
      <c r="D41" s="103"/>
      <c r="E41" s="109"/>
      <c r="F41" s="107"/>
      <c r="G41" s="107"/>
      <c r="H41" s="110"/>
      <c r="I41" s="175"/>
      <c r="J41" s="176"/>
      <c r="K41" s="112"/>
      <c r="L41" s="177"/>
      <c r="M41" s="176"/>
      <c r="N41" s="178"/>
      <c r="O41" s="175"/>
      <c r="P41" s="176"/>
      <c r="Q41" s="112"/>
      <c r="R41" s="175"/>
      <c r="S41" s="178"/>
      <c r="T41" s="112"/>
    </row>
    <row r="42" spans="1:20" ht="14.25" customHeight="1">
      <c r="A42" s="11"/>
      <c r="B42" s="11"/>
      <c r="C42" s="102"/>
      <c r="D42" s="103"/>
      <c r="E42" s="109"/>
      <c r="F42" s="107"/>
      <c r="G42" s="107"/>
      <c r="H42" s="110"/>
      <c r="I42" s="175"/>
      <c r="J42" s="176"/>
      <c r="K42" s="112"/>
      <c r="L42" s="177"/>
      <c r="M42" s="176"/>
      <c r="N42" s="178"/>
      <c r="O42" s="175"/>
      <c r="P42" s="176"/>
      <c r="Q42" s="112"/>
      <c r="R42" s="175"/>
      <c r="S42" s="178"/>
      <c r="T42" s="112"/>
    </row>
    <row r="43" spans="1:20" ht="14.25" customHeight="1">
      <c r="A43" s="11"/>
      <c r="B43" s="11"/>
      <c r="C43" s="102"/>
      <c r="D43" s="103"/>
      <c r="E43" s="109"/>
      <c r="F43" s="107"/>
      <c r="G43" s="107"/>
      <c r="H43" s="110"/>
      <c r="I43" s="175"/>
      <c r="J43" s="176"/>
      <c r="K43" s="112"/>
      <c r="L43" s="177"/>
      <c r="M43" s="176"/>
      <c r="N43" s="178"/>
      <c r="O43" s="175"/>
      <c r="P43" s="176"/>
      <c r="Q43" s="112"/>
      <c r="R43" s="175"/>
      <c r="S43" s="178"/>
      <c r="T43" s="112"/>
    </row>
    <row r="44" spans="1:20" ht="14.25" customHeight="1">
      <c r="A44" s="11"/>
      <c r="B44" s="11"/>
      <c r="C44" s="102"/>
      <c r="D44" s="103"/>
      <c r="E44" s="109"/>
      <c r="F44" s="107"/>
      <c r="G44" s="107"/>
      <c r="H44" s="110"/>
      <c r="I44" s="175"/>
      <c r="J44" s="176"/>
      <c r="K44" s="112"/>
      <c r="L44" s="177"/>
      <c r="M44" s="176"/>
      <c r="N44" s="178"/>
      <c r="O44" s="175"/>
      <c r="P44" s="176"/>
      <c r="Q44" s="112"/>
      <c r="R44" s="175"/>
      <c r="S44" s="178"/>
      <c r="T44" s="112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75"/>
      <c r="J45" s="176"/>
      <c r="K45" s="112"/>
      <c r="L45" s="177"/>
      <c r="M45" s="176"/>
      <c r="N45" s="178"/>
      <c r="O45" s="175"/>
      <c r="P45" s="176"/>
      <c r="Q45" s="112"/>
      <c r="R45" s="175"/>
      <c r="S45" s="178"/>
      <c r="T45" s="112"/>
    </row>
    <row r="46" spans="1:20" ht="14.25" customHeight="1">
      <c r="A46" s="11"/>
      <c r="B46" s="11"/>
      <c r="C46" s="102"/>
      <c r="D46" s="103"/>
      <c r="E46" s="109"/>
      <c r="F46" s="107"/>
      <c r="G46" s="107"/>
      <c r="H46" s="110"/>
      <c r="I46" s="175"/>
      <c r="J46" s="176"/>
      <c r="K46" s="112"/>
      <c r="L46" s="177"/>
      <c r="M46" s="176"/>
      <c r="N46" s="178"/>
      <c r="O46" s="175"/>
      <c r="P46" s="176"/>
      <c r="Q46" s="112"/>
      <c r="R46" s="175"/>
      <c r="S46" s="178"/>
      <c r="T46" s="112"/>
    </row>
    <row r="47" spans="1:20" ht="14.25" customHeight="1">
      <c r="A47" s="11"/>
      <c r="B47" s="11"/>
      <c r="C47" s="102"/>
      <c r="D47" s="103"/>
      <c r="E47" s="109"/>
      <c r="F47" s="107"/>
      <c r="G47" s="107"/>
      <c r="H47" s="110"/>
      <c r="I47" s="175"/>
      <c r="J47" s="176"/>
      <c r="K47" s="112"/>
      <c r="L47" s="177"/>
      <c r="M47" s="176"/>
      <c r="N47" s="178"/>
      <c r="O47" s="175"/>
      <c r="P47" s="176"/>
      <c r="Q47" s="112"/>
      <c r="R47" s="175"/>
      <c r="S47" s="178"/>
      <c r="T47" s="112"/>
    </row>
    <row r="48" spans="1:20" ht="14.25" customHeight="1">
      <c r="A48" s="11"/>
      <c r="B48" s="11"/>
      <c r="C48" s="102"/>
      <c r="D48" s="103"/>
      <c r="E48" s="109"/>
      <c r="F48" s="107"/>
      <c r="G48" s="107"/>
      <c r="H48" s="110"/>
      <c r="I48" s="175"/>
      <c r="J48" s="176"/>
      <c r="K48" s="112"/>
      <c r="L48" s="177"/>
      <c r="M48" s="176"/>
      <c r="N48" s="178"/>
      <c r="O48" s="175"/>
      <c r="P48" s="176"/>
      <c r="Q48" s="112"/>
      <c r="R48" s="175"/>
      <c r="S48" s="178"/>
      <c r="T48" s="112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75"/>
      <c r="J49" s="176"/>
      <c r="K49" s="112"/>
      <c r="L49" s="177"/>
      <c r="M49" s="176"/>
      <c r="N49" s="178"/>
      <c r="O49" s="175"/>
      <c r="P49" s="176"/>
      <c r="Q49" s="112"/>
      <c r="R49" s="175"/>
      <c r="S49" s="178"/>
      <c r="T49" s="112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75"/>
      <c r="J50" s="176"/>
      <c r="K50" s="112"/>
      <c r="L50" s="177"/>
      <c r="M50" s="176"/>
      <c r="N50" s="178"/>
      <c r="O50" s="175"/>
      <c r="P50" s="176"/>
      <c r="Q50" s="112"/>
      <c r="R50" s="175"/>
      <c r="S50" s="178"/>
      <c r="T50" s="112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75"/>
      <c r="J51" s="176"/>
      <c r="K51" s="112"/>
      <c r="L51" s="177"/>
      <c r="M51" s="176"/>
      <c r="N51" s="178"/>
      <c r="O51" s="175"/>
      <c r="P51" s="176"/>
      <c r="Q51" s="112"/>
      <c r="R51" s="175"/>
      <c r="S51" s="178"/>
      <c r="T51" s="112"/>
    </row>
    <row r="52" spans="1:23" ht="14.25" customHeight="1" thickBot="1">
      <c r="A52" s="11"/>
      <c r="B52" s="11"/>
      <c r="C52" s="102"/>
      <c r="D52" s="103"/>
      <c r="E52" s="152"/>
      <c r="F52" s="151"/>
      <c r="G52" s="151"/>
      <c r="H52" s="179"/>
      <c r="I52" s="180"/>
      <c r="J52" s="181"/>
      <c r="K52" s="182"/>
      <c r="L52" s="183"/>
      <c r="M52" s="181"/>
      <c r="N52" s="184"/>
      <c r="O52" s="180"/>
      <c r="P52" s="181"/>
      <c r="Q52" s="182"/>
      <c r="R52" s="180"/>
      <c r="S52" s="184"/>
      <c r="T52" s="182"/>
    </row>
    <row r="53" spans="1:23" ht="14.25" customHeight="1">
      <c r="A53" s="185"/>
      <c r="B53" s="186"/>
      <c r="C53" s="38"/>
      <c r="D53" s="187"/>
      <c r="E53" s="100" t="s">
        <v>50</v>
      </c>
      <c r="F53" s="96">
        <f>IF(K58&gt;0,SQRT((1-K58^2)/K58^2),)</f>
        <v>0</v>
      </c>
      <c r="G53" s="188"/>
      <c r="H53" s="189"/>
      <c r="I53" s="186"/>
      <c r="J53" s="96"/>
      <c r="K53" s="97"/>
      <c r="L53" s="100"/>
      <c r="M53" s="96"/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191"/>
      <c r="D54" s="192"/>
      <c r="E54" s="23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/>
      <c r="M54" s="139"/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200"/>
      <c r="J55" s="201" t="s">
        <v>52</v>
      </c>
      <c r="K55" s="202"/>
      <c r="L55" s="203"/>
      <c r="M55" s="201" t="s">
        <v>52</v>
      </c>
      <c r="N55" s="204"/>
      <c r="O55" s="200"/>
      <c r="P55" s="201" t="s">
        <v>52</v>
      </c>
      <c r="Q55" s="202"/>
      <c r="R55" s="200"/>
      <c r="S55" s="204" t="s">
        <v>52</v>
      </c>
      <c r="T55" s="202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208"/>
      <c r="J57" s="209" t="s">
        <v>53</v>
      </c>
      <c r="K57" s="210"/>
      <c r="L57" s="211"/>
      <c r="M57" s="209" t="s">
        <v>53</v>
      </c>
      <c r="N57" s="191"/>
      <c r="O57" s="208"/>
      <c r="P57" s="209" t="s">
        <v>53</v>
      </c>
      <c r="Q57" s="212"/>
      <c r="R57" s="213"/>
      <c r="S57" s="209" t="s">
        <v>53</v>
      </c>
      <c r="T57" s="210"/>
    </row>
    <row r="58" spans="1:23" ht="14.25" customHeigh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9"/>
      <c r="I58" s="220"/>
      <c r="J58" s="221" t="s">
        <v>52</v>
      </c>
      <c r="K58" s="222"/>
      <c r="L58" s="220"/>
      <c r="M58" s="221" t="s">
        <v>52</v>
      </c>
      <c r="N58" s="222"/>
      <c r="O58" s="220"/>
      <c r="P58" s="221" t="s">
        <v>52</v>
      </c>
      <c r="Q58" s="222"/>
      <c r="R58" s="220"/>
      <c r="S58" s="221" t="s">
        <v>52</v>
      </c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8"/>
      <c r="I59" s="229"/>
      <c r="J59" s="302"/>
      <c r="K59" s="303"/>
      <c r="L59" s="304"/>
      <c r="M59" s="302"/>
      <c r="N59" s="303"/>
      <c r="O59" s="304"/>
      <c r="P59" s="302"/>
      <c r="Q59" s="303"/>
      <c r="R59" s="304"/>
      <c r="S59" s="302"/>
      <c r="T59" s="2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4"/>
      <c r="I60" s="102"/>
      <c r="J60" s="205"/>
      <c r="K60" s="198"/>
      <c r="L60" s="102"/>
      <c r="M60" s="205"/>
      <c r="N60" s="103"/>
      <c r="O60" s="102"/>
      <c r="P60" s="205"/>
      <c r="Q60" s="103"/>
      <c r="R60" s="102"/>
      <c r="S60" s="205"/>
      <c r="T60" s="103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40"/>
      <c r="I61" s="113"/>
      <c r="J61" s="207"/>
      <c r="K61" s="207"/>
      <c r="L61" s="113"/>
      <c r="M61" s="207"/>
      <c r="N61" s="114"/>
      <c r="O61" s="113"/>
      <c r="P61" s="207"/>
      <c r="Q61" s="114"/>
      <c r="R61" s="113"/>
      <c r="S61" s="207"/>
      <c r="T61" s="114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45">
        <f>ROUND((V8^2+W8^2)*[1]АРЭС!$F$6/[1]АРЭС!$C$6^2,4)</f>
        <v>0</v>
      </c>
      <c r="J62" s="246" t="s">
        <v>59</v>
      </c>
      <c r="K62" s="247">
        <f>ROUND((V8^2+W8^2)*[1]АРЭС!$I$6/([1]АРЭС!$C$6*100),4)</f>
        <v>0</v>
      </c>
      <c r="L62" s="245">
        <f>ROUND((X8^2+Y8^2)*[1]АРЭС!$F$6/[1]АРЭС!$C$6^2,4)</f>
        <v>0</v>
      </c>
      <c r="M62" s="246" t="s">
        <v>59</v>
      </c>
      <c r="N62" s="247">
        <f>ROUND((X8^2+Y8^2)*[1]АРЭС!$I$6/([1]АРЭС!$C$6*100),4)</f>
        <v>0</v>
      </c>
      <c r="O62" s="245">
        <f>ROUND((Z8^2+AA8^2)*[1]АРЭС!$F$6/[1]АРЭС!$C$6^2,4)</f>
        <v>0</v>
      </c>
      <c r="P62" s="246" t="s">
        <v>59</v>
      </c>
      <c r="Q62" s="247">
        <f>ROUND((Z8^2+AA8^2)*[1]АРЭС!$I$6/([1]АРЭС!$C$6*100),4)</f>
        <v>0</v>
      </c>
      <c r="R62" s="245">
        <f>ROUND((AB8^2+AC8^2)*[1]АРЭС!$F$6/[1]АРЭС!$C$6^2,4)</f>
        <v>0</v>
      </c>
      <c r="S62" s="246" t="s">
        <v>59</v>
      </c>
      <c r="T62" s="247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ROUND((V12^2+W12^2)*[1]АРЭС!$F$7/[1]АРЭС!$C$7^2,4)</f>
        <v>0</v>
      </c>
      <c r="J63" s="252" t="s">
        <v>59</v>
      </c>
      <c r="K63" s="253">
        <f>ROUND((V12^2+W12^2)*[1]АРЭС!$I$7/([1]АРЭС!$C$7*100),4)</f>
        <v>0</v>
      </c>
      <c r="L63" s="251">
        <f>ROUND((X12^2+Y12^2)*[1]АРЭС!$F$7/[1]АРЭС!$C$7^2,4)</f>
        <v>0</v>
      </c>
      <c r="M63" s="252" t="s">
        <v>59</v>
      </c>
      <c r="N63" s="253">
        <f>ROUND((X12^2+Y12^2)*[1]АРЭС!$I$7/([1]АРЭС!$C$7*100),4)</f>
        <v>0</v>
      </c>
      <c r="O63" s="251">
        <f>ROUND((Z12^2+AA12^2)*[1]АРЭС!$F$7/[1]АРЭС!$C$7^2,4)</f>
        <v>0</v>
      </c>
      <c r="P63" s="252" t="s">
        <v>59</v>
      </c>
      <c r="Q63" s="253">
        <f>ROUND((Z12^2+AA12^2)*[1]АРЭС!$I$7/([1]АРЭС!$C$7*100),4)</f>
        <v>0</v>
      </c>
      <c r="R63" s="251">
        <f>ROUND((AB12^2+AC12^2)*[1]АРЭС!$F$7/[1]АРЭС!$C$7^2,4)</f>
        <v>0</v>
      </c>
      <c r="S63" s="252" t="s">
        <v>59</v>
      </c>
      <c r="T63" s="253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I62+V8+H6</f>
        <v>4.0000000000000001E-3</v>
      </c>
      <c r="J66" s="266" t="s">
        <v>59</v>
      </c>
      <c r="K66" s="267">
        <f>K62+W8+H7</f>
        <v>0.125</v>
      </c>
      <c r="L66" s="265">
        <f>L62+X8+H6</f>
        <v>4.0000000000000001E-3</v>
      </c>
      <c r="M66" s="266" t="s">
        <v>59</v>
      </c>
      <c r="N66" s="268">
        <f>N62+Y8+H7</f>
        <v>0.125</v>
      </c>
      <c r="O66" s="269">
        <f>O62+Z8+H6</f>
        <v>4.0000000000000001E-3</v>
      </c>
      <c r="P66" s="266" t="s">
        <v>59</v>
      </c>
      <c r="Q66" s="267">
        <f>Q62+AA8+H7</f>
        <v>0.125</v>
      </c>
      <c r="R66" s="265">
        <f>R62+AB8+H6</f>
        <v>4.0000000000000001E-3</v>
      </c>
      <c r="S66" s="266" t="s">
        <v>59</v>
      </c>
      <c r="T66" s="268">
        <f>T62+AC8+H7</f>
        <v>0.125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I63+V12+H10</f>
        <v>4.0000000000000001E-3</v>
      </c>
      <c r="J67" s="254" t="s">
        <v>59</v>
      </c>
      <c r="K67" s="276">
        <f>K63+W12+H11</f>
        <v>0.125</v>
      </c>
      <c r="L67" s="277">
        <f>L63+X12+H10</f>
        <v>4.0000000000000001E-3</v>
      </c>
      <c r="M67" s="254" t="s">
        <v>59</v>
      </c>
      <c r="N67" s="278">
        <f>N63+Y12+H11</f>
        <v>0.125</v>
      </c>
      <c r="O67" s="276">
        <f>O63+Z12+H10</f>
        <v>4.0000000000000001E-3</v>
      </c>
      <c r="P67" s="254" t="s">
        <v>59</v>
      </c>
      <c r="Q67" s="276">
        <f>Q63+AA12+H11</f>
        <v>0.125</v>
      </c>
      <c r="R67" s="277">
        <f>R63+AB12+H10</f>
        <v>4.0000000000000001E-3</v>
      </c>
      <c r="S67" s="254" t="s">
        <v>59</v>
      </c>
      <c r="T67" s="278">
        <f>T63+AC12+H11</f>
        <v>0.125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8.0000000000000002E-3</v>
      </c>
      <c r="J70" s="291" t="s">
        <v>59</v>
      </c>
      <c r="K70" s="292">
        <f>K66+K67</f>
        <v>0.25</v>
      </c>
      <c r="L70" s="290">
        <f>L66+L67</f>
        <v>8.0000000000000002E-3</v>
      </c>
      <c r="M70" s="291" t="s">
        <v>59</v>
      </c>
      <c r="N70" s="292">
        <f>N66+N67</f>
        <v>0.25</v>
      </c>
      <c r="O70" s="290">
        <f>O66+O67</f>
        <v>8.0000000000000002E-3</v>
      </c>
      <c r="P70" s="291" t="s">
        <v>59</v>
      </c>
      <c r="Q70" s="292">
        <f>Q66+Q67</f>
        <v>0.25</v>
      </c>
      <c r="R70" s="290">
        <f>R66+R67</f>
        <v>8.0000000000000002E-3</v>
      </c>
      <c r="S70" s="291" t="s">
        <v>59</v>
      </c>
      <c r="T70" s="292">
        <f>T66+T67</f>
        <v>0.25</v>
      </c>
    </row>
    <row r="71" spans="1:20" ht="14.25" customHeight="1" thickBot="1">
      <c r="A71" s="11"/>
      <c r="B71" s="121" t="s">
        <v>65</v>
      </c>
      <c r="C71" s="122"/>
      <c r="D71" s="123"/>
      <c r="E71" s="293" t="s">
        <v>66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M82" sqref="M82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80</v>
      </c>
      <c r="J3" s="9"/>
      <c r="K3" s="10"/>
      <c r="L3" s="8" t="s">
        <v>81</v>
      </c>
      <c r="M3" s="9"/>
      <c r="N3" s="10"/>
      <c r="O3" s="8" t="s">
        <v>82</v>
      </c>
      <c r="P3" s="9"/>
      <c r="Q3" s="10"/>
      <c r="R3" s="8" t="s">
        <v>83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0.73799999999999999</v>
      </c>
      <c r="K8" s="62">
        <v>0.219</v>
      </c>
      <c r="L8" s="63"/>
      <c r="M8" s="64">
        <v>0.77700000000000002</v>
      </c>
      <c r="N8" s="62">
        <v>0.183</v>
      </c>
      <c r="O8" s="65"/>
      <c r="P8" s="64">
        <v>0.77700000000000002</v>
      </c>
      <c r="Q8" s="62">
        <v>0.183</v>
      </c>
      <c r="R8" s="65"/>
      <c r="S8" s="66">
        <v>0.77200000000000002</v>
      </c>
      <c r="T8" s="62">
        <v>0.183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6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27</v>
      </c>
      <c r="D10" s="82"/>
      <c r="E10" s="83"/>
      <c r="F10" s="84"/>
      <c r="G10" s="85" t="s">
        <v>21</v>
      </c>
      <c r="H10" s="33">
        <f>[1]АРЭС!$E$7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3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4">
        <v>0.57399999999999995</v>
      </c>
      <c r="K12" s="62">
        <v>0.13300000000000001</v>
      </c>
      <c r="L12" s="63"/>
      <c r="M12" s="64">
        <v>0.61299999999999999</v>
      </c>
      <c r="N12" s="62">
        <v>0.13300000000000001</v>
      </c>
      <c r="O12" s="65"/>
      <c r="P12" s="64">
        <v>0.63100000000000001</v>
      </c>
      <c r="Q12" s="62">
        <v>0.13300000000000001</v>
      </c>
      <c r="R12" s="65"/>
      <c r="S12" s="66">
        <v>0.63600000000000001</v>
      </c>
      <c r="T12" s="62">
        <v>0.13300000000000001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6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99"/>
      <c r="O14" s="100"/>
      <c r="P14" s="96"/>
      <c r="Q14" s="97"/>
      <c r="R14" s="100"/>
      <c r="S14" s="101"/>
      <c r="T14" s="97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12"/>
      <c r="R15" s="111"/>
      <c r="S15" s="110"/>
      <c r="T15" s="108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16"/>
      <c r="N16" s="119"/>
      <c r="O16" s="120"/>
      <c r="P16" s="116"/>
      <c r="Q16" s="117"/>
      <c r="R16" s="120"/>
      <c r="S16" s="119"/>
      <c r="T16" s="117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6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7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8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7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6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7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40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1.3119999999999998</v>
      </c>
      <c r="K24" s="149">
        <f>K8+K12</f>
        <v>0.35199999999999998</v>
      </c>
      <c r="L24" s="150"/>
      <c r="M24" s="151">
        <f>M8+M12</f>
        <v>1.3900000000000001</v>
      </c>
      <c r="N24" s="151">
        <f>N8+N12</f>
        <v>0.316</v>
      </c>
      <c r="O24" s="152"/>
      <c r="P24" s="151">
        <f>P8+P12</f>
        <v>1.4079999999999999</v>
      </c>
      <c r="Q24" s="151">
        <f>Q8+Q12</f>
        <v>0.316</v>
      </c>
      <c r="R24" s="152"/>
      <c r="S24" s="153">
        <f>S8+S12</f>
        <v>1.4079999999999999</v>
      </c>
      <c r="T24" s="153">
        <f>T8+T12</f>
        <v>0.316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/>
      <c r="J26" s="24"/>
      <c r="K26" s="25"/>
      <c r="L26" s="23"/>
      <c r="M26" s="24"/>
      <c r="N26" s="25"/>
      <c r="O26" s="23"/>
      <c r="P26" s="24"/>
      <c r="Q26" s="25"/>
      <c r="R26" s="23"/>
      <c r="S26" s="24"/>
      <c r="T26" s="25"/>
    </row>
    <row r="27" spans="1:20" ht="14.25" customHeight="1">
      <c r="A27" s="11"/>
      <c r="B27" s="11"/>
      <c r="C27" s="156" t="s">
        <v>39</v>
      </c>
      <c r="D27" s="157"/>
      <c r="E27" s="158"/>
      <c r="F27" s="159"/>
      <c r="G27" s="159"/>
      <c r="H27" s="160"/>
      <c r="I27" s="161">
        <v>40</v>
      </c>
      <c r="J27" s="162"/>
      <c r="K27" s="163"/>
      <c r="L27" s="164">
        <v>40</v>
      </c>
      <c r="M27" s="162"/>
      <c r="N27" s="165"/>
      <c r="O27" s="161">
        <v>40</v>
      </c>
      <c r="P27" s="162"/>
      <c r="Q27" s="163"/>
      <c r="R27" s="161">
        <v>40</v>
      </c>
      <c r="S27" s="165"/>
      <c r="T27" s="163"/>
    </row>
    <row r="28" spans="1:20" ht="14.25" customHeight="1">
      <c r="A28" s="11"/>
      <c r="B28" s="11"/>
      <c r="C28" s="166" t="s">
        <v>40</v>
      </c>
      <c r="D28" s="167"/>
      <c r="E28" s="168"/>
      <c r="F28" s="169"/>
      <c r="G28" s="169"/>
      <c r="H28" s="170"/>
      <c r="I28" s="47"/>
      <c r="J28" s="51"/>
      <c r="K28" s="53"/>
      <c r="L28" s="50"/>
      <c r="M28" s="51"/>
      <c r="N28" s="52"/>
      <c r="O28" s="47"/>
      <c r="P28" s="51"/>
      <c r="Q28" s="53"/>
      <c r="R28" s="47"/>
      <c r="S28" s="52"/>
      <c r="T28" s="53"/>
    </row>
    <row r="29" spans="1:20" ht="14.25" customHeight="1">
      <c r="A29" s="11"/>
      <c r="B29" s="11"/>
      <c r="C29" s="166" t="s">
        <v>41</v>
      </c>
      <c r="D29" s="167"/>
      <c r="E29" s="168"/>
      <c r="F29" s="169"/>
      <c r="G29" s="169"/>
      <c r="H29" s="170"/>
      <c r="I29" s="47"/>
      <c r="J29" s="51">
        <v>0.123</v>
      </c>
      <c r="K29" s="53"/>
      <c r="L29" s="50"/>
      <c r="M29" s="51">
        <v>0.111</v>
      </c>
      <c r="N29" s="52"/>
      <c r="O29" s="47"/>
      <c r="P29" s="51">
        <v>0.123</v>
      </c>
      <c r="Q29" s="53"/>
      <c r="R29" s="47"/>
      <c r="S29" s="51">
        <v>0.111</v>
      </c>
      <c r="T29" s="53"/>
    </row>
    <row r="30" spans="1:20" ht="14.25" customHeight="1">
      <c r="A30" s="11"/>
      <c r="B30" s="11"/>
      <c r="C30" s="166" t="s">
        <v>42</v>
      </c>
      <c r="D30" s="167"/>
      <c r="E30" s="168"/>
      <c r="F30" s="169"/>
      <c r="G30" s="169"/>
      <c r="H30" s="170"/>
      <c r="I30" s="47"/>
      <c r="J30" s="51">
        <v>3.4000000000000002E-2</v>
      </c>
      <c r="K30" s="53"/>
      <c r="L30" s="50"/>
      <c r="M30" s="51">
        <v>3.4000000000000002E-2</v>
      </c>
      <c r="N30" s="52"/>
      <c r="O30" s="47"/>
      <c r="P30" s="51">
        <v>3.4000000000000002E-2</v>
      </c>
      <c r="Q30" s="53"/>
      <c r="R30" s="47"/>
      <c r="S30" s="51">
        <v>3.4000000000000002E-2</v>
      </c>
      <c r="T30" s="53"/>
    </row>
    <row r="31" spans="1:20" ht="14.25" customHeight="1">
      <c r="A31" s="11"/>
      <c r="B31" s="11"/>
      <c r="C31" s="166" t="s">
        <v>43</v>
      </c>
      <c r="D31" s="167"/>
      <c r="E31" s="168"/>
      <c r="F31" s="169"/>
      <c r="G31" s="169"/>
      <c r="H31" s="170"/>
      <c r="I31" s="47"/>
      <c r="J31" s="51">
        <v>0.02</v>
      </c>
      <c r="K31" s="53"/>
      <c r="L31" s="50"/>
      <c r="M31" s="51">
        <v>0.02</v>
      </c>
      <c r="N31" s="52"/>
      <c r="O31" s="47"/>
      <c r="P31" s="51">
        <v>0.02</v>
      </c>
      <c r="Q31" s="53"/>
      <c r="R31" s="47"/>
      <c r="S31" s="52">
        <v>0.02</v>
      </c>
      <c r="T31" s="53"/>
    </row>
    <row r="32" spans="1:20" ht="14.25" customHeight="1">
      <c r="A32" s="11"/>
      <c r="B32" s="11"/>
      <c r="C32" s="166" t="s">
        <v>44</v>
      </c>
      <c r="D32" s="167"/>
      <c r="E32" s="168"/>
      <c r="F32" s="169"/>
      <c r="G32" s="169"/>
      <c r="H32" s="170"/>
      <c r="I32" s="47"/>
      <c r="J32" s="51">
        <v>0.56499999999999995</v>
      </c>
      <c r="K32" s="53"/>
      <c r="L32" s="50"/>
      <c r="M32" s="51">
        <v>0.58899999999999997</v>
      </c>
      <c r="N32" s="52"/>
      <c r="O32" s="47"/>
      <c r="P32" s="51">
        <v>0.56499999999999995</v>
      </c>
      <c r="Q32" s="53"/>
      <c r="R32" s="47"/>
      <c r="S32" s="52">
        <v>0.56499999999999995</v>
      </c>
      <c r="T32" s="53"/>
    </row>
    <row r="33" spans="1:20" ht="14.25" customHeight="1">
      <c r="A33" s="11"/>
      <c r="B33" s="11"/>
      <c r="C33" s="166" t="s">
        <v>45</v>
      </c>
      <c r="D33" s="167"/>
      <c r="E33" s="168"/>
      <c r="F33" s="169"/>
      <c r="G33" s="51"/>
      <c r="H33" s="170"/>
      <c r="I33" s="47"/>
      <c r="J33" s="51">
        <v>0.56000000000000005</v>
      </c>
      <c r="K33" s="53"/>
      <c r="L33" s="50"/>
      <c r="M33" s="51">
        <v>0.57199999999999995</v>
      </c>
      <c r="N33" s="52"/>
      <c r="O33" s="47"/>
      <c r="P33" s="51">
        <v>0.56000000000000005</v>
      </c>
      <c r="Q33" s="53"/>
      <c r="R33" s="47"/>
      <c r="S33" s="52">
        <v>0.54800000000000004</v>
      </c>
      <c r="T33" s="53"/>
    </row>
    <row r="34" spans="1:20" ht="14.25" customHeight="1">
      <c r="A34" s="11"/>
      <c r="B34" s="11"/>
      <c r="C34" s="166" t="s">
        <v>46</v>
      </c>
      <c r="D34" s="167"/>
      <c r="E34" s="168"/>
      <c r="F34" s="169"/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2">
        <v>0</v>
      </c>
      <c r="T34" s="53"/>
    </row>
    <row r="35" spans="1:20" ht="14.25" customHeight="1">
      <c r="A35" s="11"/>
      <c r="B35" s="11"/>
      <c r="C35" s="166" t="s">
        <v>47</v>
      </c>
      <c r="D35" s="167"/>
      <c r="E35" s="168"/>
      <c r="F35" s="169"/>
      <c r="G35" s="169"/>
      <c r="H35" s="170"/>
      <c r="I35" s="47"/>
      <c r="J35" s="51"/>
      <c r="K35" s="53"/>
      <c r="L35" s="50"/>
      <c r="M35" s="51"/>
      <c r="N35" s="52"/>
      <c r="O35" s="47"/>
      <c r="P35" s="51"/>
      <c r="Q35" s="53"/>
      <c r="R35" s="47"/>
      <c r="S35" s="52"/>
      <c r="T35" s="53"/>
    </row>
    <row r="36" spans="1:20" ht="14.25" customHeight="1">
      <c r="A36" s="11"/>
      <c r="B36" s="11"/>
      <c r="C36" s="171" t="s">
        <v>48</v>
      </c>
      <c r="D36" s="172"/>
      <c r="E36" s="168"/>
      <c r="F36" s="169"/>
      <c r="G36" s="169"/>
      <c r="H36" s="170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71" t="s">
        <v>49</v>
      </c>
      <c r="D37" s="172"/>
      <c r="E37" s="168"/>
      <c r="F37" s="169"/>
      <c r="G37" s="169"/>
      <c r="H37" s="170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73"/>
      <c r="D38" s="174"/>
      <c r="E38" s="109"/>
      <c r="F38" s="107"/>
      <c r="G38" s="107"/>
      <c r="H38" s="110"/>
      <c r="I38" s="175"/>
      <c r="J38" s="176"/>
      <c r="K38" s="112"/>
      <c r="L38" s="177"/>
      <c r="M38" s="176"/>
      <c r="N38" s="178"/>
      <c r="O38" s="175"/>
      <c r="P38" s="176"/>
      <c r="Q38" s="112"/>
      <c r="R38" s="175"/>
      <c r="S38" s="178"/>
      <c r="T38" s="112"/>
    </row>
    <row r="39" spans="1:20" ht="14.25" customHeight="1">
      <c r="A39" s="11"/>
      <c r="B39" s="11"/>
      <c r="C39" s="102"/>
      <c r="D39" s="103"/>
      <c r="E39" s="109"/>
      <c r="F39" s="107"/>
      <c r="G39" s="107"/>
      <c r="H39" s="110"/>
      <c r="I39" s="175"/>
      <c r="J39" s="176"/>
      <c r="K39" s="112"/>
      <c r="L39" s="177"/>
      <c r="M39" s="176"/>
      <c r="N39" s="178"/>
      <c r="O39" s="175"/>
      <c r="P39" s="176"/>
      <c r="Q39" s="112"/>
      <c r="R39" s="175"/>
      <c r="S39" s="178"/>
      <c r="T39" s="112"/>
    </row>
    <row r="40" spans="1:20" ht="14.25" customHeight="1">
      <c r="A40" s="11"/>
      <c r="B40" s="11"/>
      <c r="C40" s="102"/>
      <c r="D40" s="103"/>
      <c r="E40" s="109"/>
      <c r="F40" s="107"/>
      <c r="G40" s="107"/>
      <c r="H40" s="110"/>
      <c r="I40" s="175"/>
      <c r="J40" s="176"/>
      <c r="K40" s="112"/>
      <c r="L40" s="177"/>
      <c r="M40" s="176"/>
      <c r="N40" s="178"/>
      <c r="O40" s="175"/>
      <c r="P40" s="176"/>
      <c r="Q40" s="112"/>
      <c r="R40" s="175"/>
      <c r="S40" s="178"/>
      <c r="T40" s="112"/>
    </row>
    <row r="41" spans="1:20" ht="14.25" customHeight="1">
      <c r="A41" s="11"/>
      <c r="B41" s="11"/>
      <c r="C41" s="102"/>
      <c r="D41" s="103"/>
      <c r="E41" s="109"/>
      <c r="F41" s="107"/>
      <c r="G41" s="107"/>
      <c r="H41" s="110"/>
      <c r="I41" s="175"/>
      <c r="J41" s="176"/>
      <c r="K41" s="112"/>
      <c r="L41" s="177"/>
      <c r="M41" s="176"/>
      <c r="N41" s="178"/>
      <c r="O41" s="175"/>
      <c r="P41" s="176"/>
      <c r="Q41" s="112"/>
      <c r="R41" s="175"/>
      <c r="S41" s="178"/>
      <c r="T41" s="112"/>
    </row>
    <row r="42" spans="1:20" ht="14.25" customHeight="1">
      <c r="A42" s="11"/>
      <c r="B42" s="11"/>
      <c r="C42" s="102"/>
      <c r="D42" s="103"/>
      <c r="E42" s="109"/>
      <c r="F42" s="107"/>
      <c r="G42" s="107"/>
      <c r="H42" s="110"/>
      <c r="I42" s="175"/>
      <c r="J42" s="176"/>
      <c r="K42" s="112"/>
      <c r="L42" s="177"/>
      <c r="M42" s="176"/>
      <c r="N42" s="178"/>
      <c r="O42" s="175"/>
      <c r="P42" s="176"/>
      <c r="Q42" s="112"/>
      <c r="R42" s="175"/>
      <c r="S42" s="178"/>
      <c r="T42" s="112"/>
    </row>
    <row r="43" spans="1:20" ht="14.25" customHeight="1">
      <c r="A43" s="11"/>
      <c r="B43" s="11"/>
      <c r="C43" s="102"/>
      <c r="D43" s="103"/>
      <c r="E43" s="109"/>
      <c r="F43" s="107"/>
      <c r="G43" s="107"/>
      <c r="H43" s="110"/>
      <c r="I43" s="175"/>
      <c r="J43" s="176"/>
      <c r="K43" s="112"/>
      <c r="L43" s="177"/>
      <c r="M43" s="176"/>
      <c r="N43" s="178"/>
      <c r="O43" s="175"/>
      <c r="P43" s="176"/>
      <c r="Q43" s="112"/>
      <c r="R43" s="175"/>
      <c r="S43" s="178"/>
      <c r="T43" s="112"/>
    </row>
    <row r="44" spans="1:20" ht="14.25" customHeight="1">
      <c r="A44" s="11"/>
      <c r="B44" s="11"/>
      <c r="C44" s="102"/>
      <c r="D44" s="103"/>
      <c r="E44" s="109"/>
      <c r="F44" s="107"/>
      <c r="G44" s="107"/>
      <c r="H44" s="110"/>
      <c r="I44" s="175"/>
      <c r="J44" s="176"/>
      <c r="K44" s="112"/>
      <c r="L44" s="177"/>
      <c r="M44" s="176"/>
      <c r="N44" s="178"/>
      <c r="O44" s="175"/>
      <c r="P44" s="176"/>
      <c r="Q44" s="112"/>
      <c r="R44" s="175"/>
      <c r="S44" s="178"/>
      <c r="T44" s="112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75"/>
      <c r="J45" s="176"/>
      <c r="K45" s="112"/>
      <c r="L45" s="177"/>
      <c r="M45" s="176"/>
      <c r="N45" s="178"/>
      <c r="O45" s="175"/>
      <c r="P45" s="176"/>
      <c r="Q45" s="112"/>
      <c r="R45" s="175"/>
      <c r="S45" s="178"/>
      <c r="T45" s="112"/>
    </row>
    <row r="46" spans="1:20" ht="14.25" customHeight="1">
      <c r="A46" s="11"/>
      <c r="B46" s="11"/>
      <c r="C46" s="102"/>
      <c r="D46" s="103"/>
      <c r="E46" s="109"/>
      <c r="F46" s="107"/>
      <c r="G46" s="107"/>
      <c r="H46" s="110"/>
      <c r="I46" s="175"/>
      <c r="J46" s="176"/>
      <c r="K46" s="112"/>
      <c r="L46" s="177"/>
      <c r="M46" s="176"/>
      <c r="N46" s="178"/>
      <c r="O46" s="175"/>
      <c r="P46" s="176"/>
      <c r="Q46" s="112"/>
      <c r="R46" s="175"/>
      <c r="S46" s="178"/>
      <c r="T46" s="112"/>
    </row>
    <row r="47" spans="1:20" ht="14.25" customHeight="1">
      <c r="A47" s="11"/>
      <c r="B47" s="11"/>
      <c r="C47" s="102"/>
      <c r="D47" s="103"/>
      <c r="E47" s="109"/>
      <c r="F47" s="107"/>
      <c r="G47" s="107"/>
      <c r="H47" s="110"/>
      <c r="I47" s="175"/>
      <c r="J47" s="176"/>
      <c r="K47" s="112"/>
      <c r="L47" s="177"/>
      <c r="M47" s="176"/>
      <c r="N47" s="178"/>
      <c r="O47" s="175"/>
      <c r="P47" s="176"/>
      <c r="Q47" s="112"/>
      <c r="R47" s="175"/>
      <c r="S47" s="178"/>
      <c r="T47" s="112"/>
    </row>
    <row r="48" spans="1:20" ht="14.25" customHeight="1">
      <c r="A48" s="11"/>
      <c r="B48" s="11"/>
      <c r="C48" s="102"/>
      <c r="D48" s="103"/>
      <c r="E48" s="109"/>
      <c r="F48" s="107"/>
      <c r="G48" s="107"/>
      <c r="H48" s="110"/>
      <c r="I48" s="175"/>
      <c r="J48" s="176"/>
      <c r="K48" s="112"/>
      <c r="L48" s="177"/>
      <c r="M48" s="176"/>
      <c r="N48" s="178"/>
      <c r="O48" s="175"/>
      <c r="P48" s="176"/>
      <c r="Q48" s="112"/>
      <c r="R48" s="175"/>
      <c r="S48" s="178"/>
      <c r="T48" s="112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75"/>
      <c r="J49" s="176"/>
      <c r="K49" s="112"/>
      <c r="L49" s="177"/>
      <c r="M49" s="176"/>
      <c r="N49" s="178"/>
      <c r="O49" s="175"/>
      <c r="P49" s="176"/>
      <c r="Q49" s="112"/>
      <c r="R49" s="175"/>
      <c r="S49" s="178"/>
      <c r="T49" s="112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75"/>
      <c r="J50" s="176"/>
      <c r="K50" s="112"/>
      <c r="L50" s="177"/>
      <c r="M50" s="176"/>
      <c r="N50" s="178"/>
      <c r="O50" s="175"/>
      <c r="P50" s="176"/>
      <c r="Q50" s="112"/>
      <c r="R50" s="175"/>
      <c r="S50" s="178"/>
      <c r="T50" s="112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75"/>
      <c r="J51" s="176"/>
      <c r="K51" s="112"/>
      <c r="L51" s="177"/>
      <c r="M51" s="176"/>
      <c r="N51" s="178"/>
      <c r="O51" s="175"/>
      <c r="P51" s="176"/>
      <c r="Q51" s="112"/>
      <c r="R51" s="175"/>
      <c r="S51" s="178"/>
      <c r="T51" s="112"/>
    </row>
    <row r="52" spans="1:23" ht="14.25" customHeight="1" thickBot="1">
      <c r="A52" s="11"/>
      <c r="B52" s="11"/>
      <c r="C52" s="102"/>
      <c r="D52" s="103"/>
      <c r="E52" s="152"/>
      <c r="F52" s="151"/>
      <c r="G52" s="151"/>
      <c r="H52" s="179"/>
      <c r="I52" s="180"/>
      <c r="J52" s="181"/>
      <c r="K52" s="182"/>
      <c r="L52" s="183"/>
      <c r="M52" s="181"/>
      <c r="N52" s="184"/>
      <c r="O52" s="180"/>
      <c r="P52" s="181"/>
      <c r="Q52" s="182"/>
      <c r="R52" s="180"/>
      <c r="S52" s="184"/>
      <c r="T52" s="182"/>
    </row>
    <row r="53" spans="1:23" ht="14.25" customHeight="1">
      <c r="A53" s="185"/>
      <c r="B53" s="186"/>
      <c r="C53" s="38"/>
      <c r="D53" s="187"/>
      <c r="E53" s="100" t="s">
        <v>50</v>
      </c>
      <c r="F53" s="96">
        <f>IF(K58&gt;0,SQRT((1-K58^2)/K58^2),)</f>
        <v>0</v>
      </c>
      <c r="G53" s="188"/>
      <c r="H53" s="189"/>
      <c r="I53" s="186"/>
      <c r="J53" s="96"/>
      <c r="K53" s="97"/>
      <c r="L53" s="100"/>
      <c r="M53" s="96"/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191"/>
      <c r="D54" s="192"/>
      <c r="E54" s="23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/>
      <c r="M54" s="139"/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200"/>
      <c r="J55" s="201" t="s">
        <v>52</v>
      </c>
      <c r="K55" s="202"/>
      <c r="L55" s="203"/>
      <c r="M55" s="201" t="s">
        <v>52</v>
      </c>
      <c r="N55" s="204"/>
      <c r="O55" s="200"/>
      <c r="P55" s="201" t="s">
        <v>52</v>
      </c>
      <c r="Q55" s="202"/>
      <c r="R55" s="200"/>
      <c r="S55" s="204" t="s">
        <v>52</v>
      </c>
      <c r="T55" s="202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208"/>
      <c r="J57" s="209" t="s">
        <v>53</v>
      </c>
      <c r="K57" s="210"/>
      <c r="L57" s="211"/>
      <c r="M57" s="209" t="s">
        <v>53</v>
      </c>
      <c r="N57" s="191"/>
      <c r="O57" s="208"/>
      <c r="P57" s="209" t="s">
        <v>53</v>
      </c>
      <c r="Q57" s="212"/>
      <c r="R57" s="213"/>
      <c r="S57" s="209" t="s">
        <v>53</v>
      </c>
      <c r="T57" s="210"/>
    </row>
    <row r="58" spans="1:23" ht="14.25" customHeigh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9"/>
      <c r="I58" s="220"/>
      <c r="J58" s="221" t="s">
        <v>52</v>
      </c>
      <c r="K58" s="222"/>
      <c r="L58" s="220"/>
      <c r="M58" s="221" t="s">
        <v>52</v>
      </c>
      <c r="N58" s="222"/>
      <c r="O58" s="220"/>
      <c r="P58" s="221" t="s">
        <v>52</v>
      </c>
      <c r="Q58" s="222"/>
      <c r="R58" s="220"/>
      <c r="S58" s="221" t="s">
        <v>52</v>
      </c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8"/>
      <c r="I59" s="229"/>
      <c r="J59" s="302"/>
      <c r="K59" s="303"/>
      <c r="L59" s="304"/>
      <c r="M59" s="302"/>
      <c r="N59" s="303"/>
      <c r="O59" s="304"/>
      <c r="P59" s="302"/>
      <c r="Q59" s="303"/>
      <c r="R59" s="304"/>
      <c r="S59" s="302"/>
      <c r="T59" s="2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4"/>
      <c r="I60" s="102"/>
      <c r="J60" s="205"/>
      <c r="K60" s="198"/>
      <c r="L60" s="102"/>
      <c r="M60" s="205"/>
      <c r="N60" s="103"/>
      <c r="O60" s="102"/>
      <c r="P60" s="205"/>
      <c r="Q60" s="103"/>
      <c r="R60" s="102"/>
      <c r="S60" s="205"/>
      <c r="T60" s="103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40"/>
      <c r="I61" s="113"/>
      <c r="J61" s="207"/>
      <c r="K61" s="207"/>
      <c r="L61" s="113"/>
      <c r="M61" s="207"/>
      <c r="N61" s="114"/>
      <c r="O61" s="113"/>
      <c r="P61" s="207"/>
      <c r="Q61" s="114"/>
      <c r="R61" s="113"/>
      <c r="S61" s="207"/>
      <c r="T61" s="114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45">
        <f>ROUND((V8^2+W8^2)*[1]АРЭС!$F$6/[1]АРЭС!$C$6^2,4)</f>
        <v>0</v>
      </c>
      <c r="J62" s="246" t="s">
        <v>59</v>
      </c>
      <c r="K62" s="247">
        <f>ROUND((V8^2+W8^2)*[1]АРЭС!$I$6/([1]АРЭС!$C$6*100),4)</f>
        <v>0</v>
      </c>
      <c r="L62" s="245">
        <f>ROUND((X8^2+Y8^2)*[1]АРЭС!$F$6/[1]АРЭС!$C$6^2,4)</f>
        <v>0</v>
      </c>
      <c r="M62" s="246" t="s">
        <v>59</v>
      </c>
      <c r="N62" s="247">
        <f>ROUND((X8^2+Y8^2)*[1]АРЭС!$I$6/([1]АРЭС!$C$6*100),4)</f>
        <v>0</v>
      </c>
      <c r="O62" s="245">
        <f>ROUND((Z8^2+AA8^2)*[1]АРЭС!$F$6/[1]АРЭС!$C$6^2,4)</f>
        <v>0</v>
      </c>
      <c r="P62" s="246" t="s">
        <v>59</v>
      </c>
      <c r="Q62" s="247">
        <f>ROUND((Z8^2+AA8^2)*[1]АРЭС!$I$6/([1]АРЭС!$C$6*100),4)</f>
        <v>0</v>
      </c>
      <c r="R62" s="245">
        <f>ROUND((AB8^2+AC8^2)*[1]АРЭС!$F$6/[1]АРЭС!$C$6^2,4)</f>
        <v>0</v>
      </c>
      <c r="S62" s="246" t="s">
        <v>59</v>
      </c>
      <c r="T62" s="247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ROUND((V12^2+W12^2)*[1]АРЭС!$F$7/[1]АРЭС!$C$7^2,4)</f>
        <v>0</v>
      </c>
      <c r="J63" s="252" t="s">
        <v>59</v>
      </c>
      <c r="K63" s="253">
        <f>ROUND((V12^2+W12^2)*[1]АРЭС!$I$7/([1]АРЭС!$C$7*100),4)</f>
        <v>0</v>
      </c>
      <c r="L63" s="251">
        <f>ROUND((X12^2+Y12^2)*[1]АРЭС!$F$7/[1]АРЭС!$C$7^2,4)</f>
        <v>0</v>
      </c>
      <c r="M63" s="252" t="s">
        <v>59</v>
      </c>
      <c r="N63" s="253">
        <f>ROUND((X12^2+Y12^2)*[1]АРЭС!$I$7/([1]АРЭС!$C$7*100),4)</f>
        <v>0</v>
      </c>
      <c r="O63" s="251">
        <f>ROUND((Z12^2+AA12^2)*[1]АРЭС!$F$7/[1]АРЭС!$C$7^2,4)</f>
        <v>0</v>
      </c>
      <c r="P63" s="252" t="s">
        <v>59</v>
      </c>
      <c r="Q63" s="253">
        <f>ROUND((Z12^2+AA12^2)*[1]АРЭС!$I$7/([1]АРЭС!$C$7*100),4)</f>
        <v>0</v>
      </c>
      <c r="R63" s="251">
        <f>ROUND((AB12^2+AC12^2)*[1]АРЭС!$F$7/[1]АРЭС!$C$7^2,4)</f>
        <v>0</v>
      </c>
      <c r="S63" s="252" t="s">
        <v>59</v>
      </c>
      <c r="T63" s="253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I62+V8+H6</f>
        <v>4.0000000000000001E-3</v>
      </c>
      <c r="J66" s="266" t="s">
        <v>59</v>
      </c>
      <c r="K66" s="267">
        <f>K62+W8+H7</f>
        <v>0.125</v>
      </c>
      <c r="L66" s="265">
        <f>L62+X8+H6</f>
        <v>4.0000000000000001E-3</v>
      </c>
      <c r="M66" s="266" t="s">
        <v>59</v>
      </c>
      <c r="N66" s="268">
        <f>N62+Y8+H7</f>
        <v>0.125</v>
      </c>
      <c r="O66" s="269">
        <f>O62+Z8+H6</f>
        <v>4.0000000000000001E-3</v>
      </c>
      <c r="P66" s="266" t="s">
        <v>59</v>
      </c>
      <c r="Q66" s="267">
        <f>Q62+AA8+H7</f>
        <v>0.125</v>
      </c>
      <c r="R66" s="265">
        <f>R62+AB8+H6</f>
        <v>4.0000000000000001E-3</v>
      </c>
      <c r="S66" s="266" t="s">
        <v>59</v>
      </c>
      <c r="T66" s="268">
        <f>T62+AC8+H7</f>
        <v>0.125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I63+V12+H10</f>
        <v>4.0000000000000001E-3</v>
      </c>
      <c r="J67" s="254" t="s">
        <v>59</v>
      </c>
      <c r="K67" s="276">
        <f>K63+W12+H11</f>
        <v>0.125</v>
      </c>
      <c r="L67" s="277">
        <f>L63+X12+H10</f>
        <v>4.0000000000000001E-3</v>
      </c>
      <c r="M67" s="254" t="s">
        <v>59</v>
      </c>
      <c r="N67" s="278">
        <f>N63+Y12+H11</f>
        <v>0.125</v>
      </c>
      <c r="O67" s="276">
        <f>O63+Z12+H10</f>
        <v>4.0000000000000001E-3</v>
      </c>
      <c r="P67" s="254" t="s">
        <v>59</v>
      </c>
      <c r="Q67" s="276">
        <f>Q63+AA12+H11</f>
        <v>0.125</v>
      </c>
      <c r="R67" s="277">
        <f>R63+AB12+H10</f>
        <v>4.0000000000000001E-3</v>
      </c>
      <c r="S67" s="254" t="s">
        <v>59</v>
      </c>
      <c r="T67" s="278">
        <f>T63+AC12+H11</f>
        <v>0.125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8.0000000000000002E-3</v>
      </c>
      <c r="J70" s="291" t="s">
        <v>59</v>
      </c>
      <c r="K70" s="292">
        <f>K66+K67</f>
        <v>0.25</v>
      </c>
      <c r="L70" s="290">
        <f>L66+L67</f>
        <v>8.0000000000000002E-3</v>
      </c>
      <c r="M70" s="291" t="s">
        <v>59</v>
      </c>
      <c r="N70" s="292">
        <f>N66+N67</f>
        <v>0.25</v>
      </c>
      <c r="O70" s="290">
        <f>O66+O67</f>
        <v>8.0000000000000002E-3</v>
      </c>
      <c r="P70" s="291" t="s">
        <v>59</v>
      </c>
      <c r="Q70" s="292">
        <f>Q66+Q67</f>
        <v>0.25</v>
      </c>
      <c r="R70" s="290">
        <f>R66+R67</f>
        <v>8.0000000000000002E-3</v>
      </c>
      <c r="S70" s="291" t="s">
        <v>59</v>
      </c>
      <c r="T70" s="292">
        <f>T66+T67</f>
        <v>0.25</v>
      </c>
    </row>
    <row r="71" spans="1:20" ht="14.25" customHeight="1" thickBot="1">
      <c r="A71" s="11"/>
      <c r="B71" s="121" t="s">
        <v>65</v>
      </c>
      <c r="C71" s="122"/>
      <c r="D71" s="123"/>
      <c r="E71" s="293" t="s">
        <v>66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E71" sqref="E71:T71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84</v>
      </c>
      <c r="J3" s="9"/>
      <c r="K3" s="10"/>
      <c r="L3" s="8" t="s">
        <v>14</v>
      </c>
      <c r="M3" s="9"/>
      <c r="N3" s="10"/>
      <c r="O3" s="8" t="s">
        <v>85</v>
      </c>
      <c r="P3" s="9"/>
      <c r="Q3" s="10"/>
      <c r="R3" s="8" t="s">
        <v>86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0.77</v>
      </c>
      <c r="K8" s="62">
        <v>0.183</v>
      </c>
      <c r="L8" s="63"/>
      <c r="M8" s="64">
        <v>0.74</v>
      </c>
      <c r="N8" s="62">
        <v>0.183</v>
      </c>
      <c r="O8" s="65"/>
      <c r="P8" s="64">
        <v>0.752</v>
      </c>
      <c r="Q8" s="62">
        <v>0.183</v>
      </c>
      <c r="R8" s="65"/>
      <c r="S8" s="66">
        <v>0.73799999999999999</v>
      </c>
      <c r="T8" s="62">
        <v>0.183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6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27</v>
      </c>
      <c r="D10" s="82"/>
      <c r="E10" s="83"/>
      <c r="F10" s="84"/>
      <c r="G10" s="85" t="s">
        <v>21</v>
      </c>
      <c r="H10" s="33">
        <f>[1]АРЭС!$E$7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3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4">
        <v>0.63700000000000001</v>
      </c>
      <c r="K12" s="62">
        <v>0.13300000000000001</v>
      </c>
      <c r="L12" s="63"/>
      <c r="M12" s="64">
        <v>0.628</v>
      </c>
      <c r="N12" s="62">
        <v>0.13300000000000001</v>
      </c>
      <c r="O12" s="65"/>
      <c r="P12" s="64">
        <v>0.61199999999999999</v>
      </c>
      <c r="Q12" s="62">
        <v>0.13300000000000001</v>
      </c>
      <c r="R12" s="65"/>
      <c r="S12" s="66">
        <v>0.56399999999999995</v>
      </c>
      <c r="T12" s="62">
        <v>0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6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99"/>
      <c r="O14" s="100"/>
      <c r="P14" s="96"/>
      <c r="Q14" s="97"/>
      <c r="R14" s="100"/>
      <c r="S14" s="101"/>
      <c r="T14" s="97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12"/>
      <c r="R15" s="111"/>
      <c r="S15" s="110"/>
      <c r="T15" s="108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16"/>
      <c r="N16" s="119"/>
      <c r="O16" s="120"/>
      <c r="P16" s="116"/>
      <c r="Q16" s="117"/>
      <c r="R16" s="120"/>
      <c r="S16" s="119"/>
      <c r="T16" s="117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6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7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8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7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6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7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40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1.407</v>
      </c>
      <c r="K24" s="149">
        <f>K8+K12</f>
        <v>0.316</v>
      </c>
      <c r="L24" s="150"/>
      <c r="M24" s="151">
        <f>M8+M12</f>
        <v>1.3679999999999999</v>
      </c>
      <c r="N24" s="151">
        <f>N8+N12</f>
        <v>0.316</v>
      </c>
      <c r="O24" s="152"/>
      <c r="P24" s="151">
        <f>P8+P12</f>
        <v>1.3639999999999999</v>
      </c>
      <c r="Q24" s="151">
        <f>Q8+Q12</f>
        <v>0.316</v>
      </c>
      <c r="R24" s="152"/>
      <c r="S24" s="153">
        <f>S8+S12</f>
        <v>1.302</v>
      </c>
      <c r="T24" s="151">
        <f>T8+T12</f>
        <v>0.183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/>
      <c r="J26" s="24"/>
      <c r="K26" s="25"/>
      <c r="L26" s="23"/>
      <c r="M26" s="24"/>
      <c r="N26" s="25"/>
      <c r="O26" s="23"/>
      <c r="P26" s="24"/>
      <c r="Q26" s="25"/>
      <c r="R26" s="23"/>
      <c r="S26" s="24"/>
      <c r="T26" s="25"/>
    </row>
    <row r="27" spans="1:20" ht="14.25" customHeight="1">
      <c r="A27" s="11"/>
      <c r="B27" s="11"/>
      <c r="C27" s="156" t="s">
        <v>39</v>
      </c>
      <c r="D27" s="157"/>
      <c r="E27" s="158"/>
      <c r="F27" s="159"/>
      <c r="G27" s="159"/>
      <c r="H27" s="160"/>
      <c r="I27" s="161">
        <v>40</v>
      </c>
      <c r="J27" s="162"/>
      <c r="K27" s="163"/>
      <c r="L27" s="164">
        <v>40</v>
      </c>
      <c r="M27" s="162"/>
      <c r="N27" s="165"/>
      <c r="O27" s="161">
        <v>40</v>
      </c>
      <c r="P27" s="162"/>
      <c r="Q27" s="163"/>
      <c r="R27" s="161">
        <v>40</v>
      </c>
      <c r="S27" s="165"/>
      <c r="T27" s="163"/>
    </row>
    <row r="28" spans="1:20" ht="14.25" customHeight="1">
      <c r="A28" s="11"/>
      <c r="B28" s="11"/>
      <c r="C28" s="166" t="s">
        <v>40</v>
      </c>
      <c r="D28" s="167"/>
      <c r="E28" s="168"/>
      <c r="F28" s="169"/>
      <c r="G28" s="169"/>
      <c r="H28" s="170"/>
      <c r="I28" s="47"/>
      <c r="J28" s="51"/>
      <c r="K28" s="53"/>
      <c r="L28" s="50"/>
      <c r="M28" s="51"/>
      <c r="N28" s="52"/>
      <c r="O28" s="47"/>
      <c r="P28" s="51"/>
      <c r="Q28" s="53"/>
      <c r="R28" s="47"/>
      <c r="S28" s="52"/>
      <c r="T28" s="53"/>
    </row>
    <row r="29" spans="1:20" ht="14.25" customHeight="1">
      <c r="A29" s="11"/>
      <c r="B29" s="11"/>
      <c r="C29" s="166" t="s">
        <v>41</v>
      </c>
      <c r="D29" s="167"/>
      <c r="E29" s="168"/>
      <c r="F29" s="169"/>
      <c r="G29" s="169"/>
      <c r="H29" s="170"/>
      <c r="I29" s="47"/>
      <c r="J29" s="51">
        <v>0.123</v>
      </c>
      <c r="K29" s="53"/>
      <c r="L29" s="50"/>
      <c r="M29" s="51">
        <v>0.111</v>
      </c>
      <c r="N29" s="52"/>
      <c r="O29" s="47"/>
      <c r="P29" s="51">
        <v>0.123</v>
      </c>
      <c r="Q29" s="53"/>
      <c r="R29" s="47"/>
      <c r="S29" s="51">
        <v>0.111</v>
      </c>
      <c r="T29" s="53"/>
    </row>
    <row r="30" spans="1:20" ht="14.25" customHeight="1">
      <c r="A30" s="11"/>
      <c r="B30" s="11"/>
      <c r="C30" s="166" t="s">
        <v>42</v>
      </c>
      <c r="D30" s="167"/>
      <c r="E30" s="168"/>
      <c r="F30" s="169"/>
      <c r="G30" s="169"/>
      <c r="H30" s="170"/>
      <c r="I30" s="47"/>
      <c r="J30" s="51">
        <v>3.4000000000000002E-2</v>
      </c>
      <c r="K30" s="53"/>
      <c r="L30" s="50"/>
      <c r="M30" s="51">
        <v>3.4000000000000002E-2</v>
      </c>
      <c r="N30" s="52"/>
      <c r="O30" s="47"/>
      <c r="P30" s="51">
        <v>3.4000000000000002E-2</v>
      </c>
      <c r="Q30" s="53"/>
      <c r="R30" s="47"/>
      <c r="S30" s="51">
        <v>3.4000000000000002E-2</v>
      </c>
      <c r="T30" s="53"/>
    </row>
    <row r="31" spans="1:20" ht="14.25" customHeight="1">
      <c r="A31" s="11"/>
      <c r="B31" s="11"/>
      <c r="C31" s="166" t="s">
        <v>43</v>
      </c>
      <c r="D31" s="167"/>
      <c r="E31" s="168"/>
      <c r="F31" s="169"/>
      <c r="G31" s="169"/>
      <c r="H31" s="170"/>
      <c r="I31" s="47"/>
      <c r="J31" s="51">
        <v>0.02</v>
      </c>
      <c r="K31" s="53"/>
      <c r="L31" s="50"/>
      <c r="M31" s="51">
        <v>0.02</v>
      </c>
      <c r="N31" s="52"/>
      <c r="O31" s="47"/>
      <c r="P31" s="51">
        <v>0.02</v>
      </c>
      <c r="Q31" s="53"/>
      <c r="R31" s="47"/>
      <c r="S31" s="52">
        <v>0.02</v>
      </c>
      <c r="T31" s="53"/>
    </row>
    <row r="32" spans="1:20" ht="14.25" customHeight="1">
      <c r="A32" s="11"/>
      <c r="B32" s="11"/>
      <c r="C32" s="166" t="s">
        <v>44</v>
      </c>
      <c r="D32" s="167"/>
      <c r="E32" s="168"/>
      <c r="F32" s="169"/>
      <c r="G32" s="169"/>
      <c r="H32" s="170"/>
      <c r="I32" s="47"/>
      <c r="J32" s="51">
        <v>0.56499999999999995</v>
      </c>
      <c r="K32" s="53"/>
      <c r="L32" s="50"/>
      <c r="M32" s="51">
        <v>0.56499999999999995</v>
      </c>
      <c r="N32" s="52"/>
      <c r="O32" s="47"/>
      <c r="P32" s="51">
        <v>0.56499999999999995</v>
      </c>
      <c r="Q32" s="53"/>
      <c r="R32" s="47"/>
      <c r="S32" s="52">
        <v>0.56499999999999995</v>
      </c>
      <c r="T32" s="53"/>
    </row>
    <row r="33" spans="1:20" ht="14.25" customHeight="1">
      <c r="A33" s="11"/>
      <c r="B33" s="11"/>
      <c r="C33" s="166" t="s">
        <v>45</v>
      </c>
      <c r="D33" s="167"/>
      <c r="E33" s="168"/>
      <c r="F33" s="169"/>
      <c r="G33" s="51"/>
      <c r="H33" s="170"/>
      <c r="I33" s="47"/>
      <c r="J33" s="51">
        <v>0.56000000000000005</v>
      </c>
      <c r="K33" s="53"/>
      <c r="L33" s="50"/>
      <c r="M33" s="51">
        <v>0.54800000000000004</v>
      </c>
      <c r="N33" s="52"/>
      <c r="O33" s="47"/>
      <c r="P33" s="51">
        <v>0.56000000000000005</v>
      </c>
      <c r="Q33" s="53"/>
      <c r="R33" s="47"/>
      <c r="S33" s="52">
        <v>0.54800000000000004</v>
      </c>
      <c r="T33" s="53"/>
    </row>
    <row r="34" spans="1:20" ht="14.25" customHeight="1">
      <c r="A34" s="11"/>
      <c r="B34" s="11"/>
      <c r="C34" s="166" t="s">
        <v>46</v>
      </c>
      <c r="D34" s="167"/>
      <c r="E34" s="168"/>
      <c r="F34" s="169"/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2">
        <v>0</v>
      </c>
      <c r="T34" s="53"/>
    </row>
    <row r="35" spans="1:20" ht="14.25" customHeight="1">
      <c r="A35" s="11"/>
      <c r="B35" s="11"/>
      <c r="C35" s="166" t="s">
        <v>47</v>
      </c>
      <c r="D35" s="167"/>
      <c r="E35" s="168"/>
      <c r="F35" s="169"/>
      <c r="G35" s="169"/>
      <c r="H35" s="170"/>
      <c r="I35" s="47"/>
      <c r="J35" s="51"/>
      <c r="K35" s="53"/>
      <c r="L35" s="50"/>
      <c r="M35" s="51"/>
      <c r="N35" s="52"/>
      <c r="O35" s="47"/>
      <c r="P35" s="51"/>
      <c r="Q35" s="53"/>
      <c r="R35" s="47"/>
      <c r="S35" s="52"/>
      <c r="T35" s="53"/>
    </row>
    <row r="36" spans="1:20" ht="14.25" customHeight="1">
      <c r="A36" s="11"/>
      <c r="B36" s="11"/>
      <c r="C36" s="171" t="s">
        <v>48</v>
      </c>
      <c r="D36" s="172"/>
      <c r="E36" s="168"/>
      <c r="F36" s="169"/>
      <c r="G36" s="169"/>
      <c r="H36" s="170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71" t="s">
        <v>49</v>
      </c>
      <c r="D37" s="172"/>
      <c r="E37" s="168"/>
      <c r="F37" s="169"/>
      <c r="G37" s="169"/>
      <c r="H37" s="170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73"/>
      <c r="D38" s="174"/>
      <c r="E38" s="109"/>
      <c r="F38" s="107"/>
      <c r="G38" s="107"/>
      <c r="H38" s="110"/>
      <c r="I38" s="175"/>
      <c r="J38" s="176"/>
      <c r="K38" s="112"/>
      <c r="L38" s="177"/>
      <c r="M38" s="176"/>
      <c r="N38" s="178"/>
      <c r="O38" s="175"/>
      <c r="P38" s="176"/>
      <c r="Q38" s="112"/>
      <c r="R38" s="175"/>
      <c r="S38" s="178"/>
      <c r="T38" s="112"/>
    </row>
    <row r="39" spans="1:20" ht="14.25" customHeight="1">
      <c r="A39" s="11"/>
      <c r="B39" s="11"/>
      <c r="C39" s="102"/>
      <c r="D39" s="103"/>
      <c r="E39" s="109"/>
      <c r="F39" s="107"/>
      <c r="G39" s="107"/>
      <c r="H39" s="110"/>
      <c r="I39" s="175"/>
      <c r="J39" s="176"/>
      <c r="K39" s="112"/>
      <c r="L39" s="177"/>
      <c r="M39" s="176"/>
      <c r="N39" s="178"/>
      <c r="O39" s="175"/>
      <c r="P39" s="176"/>
      <c r="Q39" s="112"/>
      <c r="R39" s="175"/>
      <c r="S39" s="178"/>
      <c r="T39" s="112"/>
    </row>
    <row r="40" spans="1:20" ht="14.25" customHeight="1">
      <c r="A40" s="11"/>
      <c r="B40" s="11"/>
      <c r="C40" s="102"/>
      <c r="D40" s="103"/>
      <c r="E40" s="109"/>
      <c r="F40" s="107"/>
      <c r="G40" s="107"/>
      <c r="H40" s="110"/>
      <c r="I40" s="175"/>
      <c r="J40" s="176"/>
      <c r="K40" s="112"/>
      <c r="L40" s="177"/>
      <c r="M40" s="176"/>
      <c r="N40" s="178"/>
      <c r="O40" s="175"/>
      <c r="P40" s="176"/>
      <c r="Q40" s="112"/>
      <c r="R40" s="175"/>
      <c r="S40" s="178"/>
      <c r="T40" s="112"/>
    </row>
    <row r="41" spans="1:20" ht="14.25" customHeight="1">
      <c r="A41" s="11"/>
      <c r="B41" s="11"/>
      <c r="C41" s="102"/>
      <c r="D41" s="103"/>
      <c r="E41" s="109"/>
      <c r="F41" s="107"/>
      <c r="G41" s="107"/>
      <c r="H41" s="110"/>
      <c r="I41" s="175"/>
      <c r="J41" s="176"/>
      <c r="K41" s="112"/>
      <c r="L41" s="177"/>
      <c r="M41" s="176"/>
      <c r="N41" s="178"/>
      <c r="O41" s="175"/>
      <c r="P41" s="176"/>
      <c r="Q41" s="112"/>
      <c r="R41" s="175"/>
      <c r="S41" s="178"/>
      <c r="T41" s="112"/>
    </row>
    <row r="42" spans="1:20" ht="14.25" customHeight="1">
      <c r="A42" s="11"/>
      <c r="B42" s="11"/>
      <c r="C42" s="102"/>
      <c r="D42" s="103"/>
      <c r="E42" s="109"/>
      <c r="F42" s="107"/>
      <c r="G42" s="107"/>
      <c r="H42" s="110"/>
      <c r="I42" s="175"/>
      <c r="J42" s="176"/>
      <c r="K42" s="112"/>
      <c r="L42" s="177"/>
      <c r="M42" s="176"/>
      <c r="N42" s="178"/>
      <c r="O42" s="175"/>
      <c r="P42" s="176"/>
      <c r="Q42" s="112"/>
      <c r="R42" s="175"/>
      <c r="S42" s="178"/>
      <c r="T42" s="112"/>
    </row>
    <row r="43" spans="1:20" ht="14.25" customHeight="1">
      <c r="A43" s="11"/>
      <c r="B43" s="11"/>
      <c r="C43" s="102"/>
      <c r="D43" s="103"/>
      <c r="E43" s="109"/>
      <c r="F43" s="107"/>
      <c r="G43" s="107"/>
      <c r="H43" s="110"/>
      <c r="I43" s="175"/>
      <c r="J43" s="176"/>
      <c r="K43" s="112"/>
      <c r="L43" s="177"/>
      <c r="M43" s="176"/>
      <c r="N43" s="178"/>
      <c r="O43" s="175"/>
      <c r="P43" s="176"/>
      <c r="Q43" s="112"/>
      <c r="R43" s="175"/>
      <c r="S43" s="178"/>
      <c r="T43" s="112"/>
    </row>
    <row r="44" spans="1:20" ht="14.25" customHeight="1">
      <c r="A44" s="11"/>
      <c r="B44" s="11"/>
      <c r="C44" s="102"/>
      <c r="D44" s="103"/>
      <c r="E44" s="109"/>
      <c r="F44" s="107"/>
      <c r="G44" s="107"/>
      <c r="H44" s="110"/>
      <c r="I44" s="175"/>
      <c r="J44" s="176"/>
      <c r="K44" s="112"/>
      <c r="L44" s="177"/>
      <c r="M44" s="176"/>
      <c r="N44" s="178"/>
      <c r="O44" s="175"/>
      <c r="P44" s="176"/>
      <c r="Q44" s="112"/>
      <c r="R44" s="175"/>
      <c r="S44" s="178"/>
      <c r="T44" s="112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75"/>
      <c r="J45" s="176"/>
      <c r="K45" s="112"/>
      <c r="L45" s="177"/>
      <c r="M45" s="176"/>
      <c r="N45" s="178"/>
      <c r="O45" s="175"/>
      <c r="P45" s="176"/>
      <c r="Q45" s="112"/>
      <c r="R45" s="175"/>
      <c r="S45" s="178"/>
      <c r="T45" s="112"/>
    </row>
    <row r="46" spans="1:20" ht="14.25" customHeight="1">
      <c r="A46" s="11"/>
      <c r="B46" s="11"/>
      <c r="C46" s="102"/>
      <c r="D46" s="103"/>
      <c r="E46" s="109"/>
      <c r="F46" s="107"/>
      <c r="G46" s="107"/>
      <c r="H46" s="110"/>
      <c r="I46" s="175"/>
      <c r="J46" s="176"/>
      <c r="K46" s="112"/>
      <c r="L46" s="177"/>
      <c r="M46" s="176"/>
      <c r="N46" s="178"/>
      <c r="O46" s="175"/>
      <c r="P46" s="176"/>
      <c r="Q46" s="112"/>
      <c r="R46" s="175"/>
      <c r="S46" s="178"/>
      <c r="T46" s="112"/>
    </row>
    <row r="47" spans="1:20" ht="14.25" customHeight="1">
      <c r="A47" s="11"/>
      <c r="B47" s="11"/>
      <c r="C47" s="102"/>
      <c r="D47" s="103"/>
      <c r="E47" s="109"/>
      <c r="F47" s="107"/>
      <c r="G47" s="107"/>
      <c r="H47" s="110"/>
      <c r="I47" s="175"/>
      <c r="J47" s="176"/>
      <c r="K47" s="112"/>
      <c r="L47" s="177"/>
      <c r="M47" s="176"/>
      <c r="N47" s="178"/>
      <c r="O47" s="175"/>
      <c r="P47" s="176"/>
      <c r="Q47" s="112"/>
      <c r="R47" s="175"/>
      <c r="S47" s="178"/>
      <c r="T47" s="112"/>
    </row>
    <row r="48" spans="1:20" ht="14.25" customHeight="1">
      <c r="A48" s="11"/>
      <c r="B48" s="11"/>
      <c r="C48" s="102"/>
      <c r="D48" s="103"/>
      <c r="E48" s="109"/>
      <c r="F48" s="107"/>
      <c r="G48" s="107"/>
      <c r="H48" s="110"/>
      <c r="I48" s="175"/>
      <c r="J48" s="176"/>
      <c r="K48" s="112"/>
      <c r="L48" s="177"/>
      <c r="M48" s="176"/>
      <c r="N48" s="178"/>
      <c r="O48" s="175"/>
      <c r="P48" s="176"/>
      <c r="Q48" s="112"/>
      <c r="R48" s="175"/>
      <c r="S48" s="178"/>
      <c r="T48" s="112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75"/>
      <c r="J49" s="176"/>
      <c r="K49" s="112"/>
      <c r="L49" s="177"/>
      <c r="M49" s="176"/>
      <c r="N49" s="178"/>
      <c r="O49" s="175"/>
      <c r="P49" s="176"/>
      <c r="Q49" s="112"/>
      <c r="R49" s="175"/>
      <c r="S49" s="178"/>
      <c r="T49" s="112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75"/>
      <c r="J50" s="176"/>
      <c r="K50" s="112"/>
      <c r="L50" s="177"/>
      <c r="M50" s="176"/>
      <c r="N50" s="178"/>
      <c r="O50" s="175"/>
      <c r="P50" s="176"/>
      <c r="Q50" s="112"/>
      <c r="R50" s="175"/>
      <c r="S50" s="178"/>
      <c r="T50" s="112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75"/>
      <c r="J51" s="176"/>
      <c r="K51" s="112"/>
      <c r="L51" s="177"/>
      <c r="M51" s="176"/>
      <c r="N51" s="178"/>
      <c r="O51" s="175"/>
      <c r="P51" s="176"/>
      <c r="Q51" s="112"/>
      <c r="R51" s="175"/>
      <c r="S51" s="178"/>
      <c r="T51" s="112"/>
    </row>
    <row r="52" spans="1:23" ht="14.25" customHeight="1" thickBot="1">
      <c r="A52" s="11"/>
      <c r="B52" s="11"/>
      <c r="C52" s="102"/>
      <c r="D52" s="103"/>
      <c r="E52" s="152"/>
      <c r="F52" s="151"/>
      <c r="G52" s="151"/>
      <c r="H52" s="179"/>
      <c r="I52" s="180"/>
      <c r="J52" s="181"/>
      <c r="K52" s="182"/>
      <c r="L52" s="183"/>
      <c r="M52" s="181"/>
      <c r="N52" s="184"/>
      <c r="O52" s="180"/>
      <c r="P52" s="181"/>
      <c r="Q52" s="182"/>
      <c r="R52" s="180"/>
      <c r="S52" s="184"/>
      <c r="T52" s="182"/>
    </row>
    <row r="53" spans="1:23" ht="14.25" customHeight="1">
      <c r="A53" s="185"/>
      <c r="B53" s="186"/>
      <c r="C53" s="38"/>
      <c r="D53" s="187"/>
      <c r="E53" s="100" t="s">
        <v>50</v>
      </c>
      <c r="F53" s="96">
        <f>IF(K58&gt;0,SQRT((1-K58^2)/K58^2),)</f>
        <v>0</v>
      </c>
      <c r="G53" s="188"/>
      <c r="H53" s="189"/>
      <c r="I53" s="186"/>
      <c r="J53" s="96"/>
      <c r="K53" s="97"/>
      <c r="L53" s="100"/>
      <c r="M53" s="96"/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191"/>
      <c r="D54" s="192"/>
      <c r="E54" s="23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/>
      <c r="M54" s="139"/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200"/>
      <c r="J55" s="201" t="s">
        <v>52</v>
      </c>
      <c r="K55" s="202"/>
      <c r="L55" s="203"/>
      <c r="M55" s="201" t="s">
        <v>52</v>
      </c>
      <c r="N55" s="204"/>
      <c r="O55" s="200"/>
      <c r="P55" s="201" t="s">
        <v>52</v>
      </c>
      <c r="Q55" s="202"/>
      <c r="R55" s="200"/>
      <c r="S55" s="204" t="s">
        <v>52</v>
      </c>
      <c r="T55" s="202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208"/>
      <c r="J57" s="209" t="s">
        <v>53</v>
      </c>
      <c r="K57" s="210"/>
      <c r="L57" s="211"/>
      <c r="M57" s="209" t="s">
        <v>53</v>
      </c>
      <c r="N57" s="191"/>
      <c r="O57" s="208"/>
      <c r="P57" s="209" t="s">
        <v>53</v>
      </c>
      <c r="Q57" s="212"/>
      <c r="R57" s="213"/>
      <c r="S57" s="209" t="s">
        <v>53</v>
      </c>
      <c r="T57" s="210"/>
    </row>
    <row r="58" spans="1:23" ht="14.25" customHeigh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9"/>
      <c r="I58" s="220"/>
      <c r="J58" s="221" t="s">
        <v>52</v>
      </c>
      <c r="K58" s="222"/>
      <c r="L58" s="220"/>
      <c r="M58" s="221" t="s">
        <v>52</v>
      </c>
      <c r="N58" s="222"/>
      <c r="O58" s="220"/>
      <c r="P58" s="221" t="s">
        <v>52</v>
      </c>
      <c r="Q58" s="222"/>
      <c r="R58" s="220"/>
      <c r="S58" s="221" t="s">
        <v>52</v>
      </c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8"/>
      <c r="I59" s="229"/>
      <c r="J59" s="302"/>
      <c r="K59" s="303"/>
      <c r="L59" s="304"/>
      <c r="M59" s="302"/>
      <c r="N59" s="303"/>
      <c r="O59" s="304"/>
      <c r="P59" s="302"/>
      <c r="Q59" s="303"/>
      <c r="R59" s="304"/>
      <c r="S59" s="302"/>
      <c r="T59" s="2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4"/>
      <c r="I60" s="102"/>
      <c r="J60" s="205"/>
      <c r="K60" s="198"/>
      <c r="L60" s="102"/>
      <c r="M60" s="205"/>
      <c r="N60" s="103"/>
      <c r="O60" s="102"/>
      <c r="P60" s="205"/>
      <c r="Q60" s="103"/>
      <c r="R60" s="102"/>
      <c r="S60" s="205"/>
      <c r="T60" s="103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40"/>
      <c r="I61" s="113"/>
      <c r="J61" s="207"/>
      <c r="K61" s="207"/>
      <c r="L61" s="113"/>
      <c r="M61" s="207"/>
      <c r="N61" s="114"/>
      <c r="O61" s="113"/>
      <c r="P61" s="207"/>
      <c r="Q61" s="114"/>
      <c r="R61" s="113"/>
      <c r="S61" s="207"/>
      <c r="T61" s="114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45">
        <f>ROUND((V8^2+W8^2)*[1]АРЭС!$F$6/[1]АРЭС!$C$6^2,4)</f>
        <v>0</v>
      </c>
      <c r="J62" s="246" t="s">
        <v>59</v>
      </c>
      <c r="K62" s="247">
        <f>ROUND((V8^2+W8^2)*[1]АРЭС!$I$6/([1]АРЭС!$C$6*100),4)</f>
        <v>0</v>
      </c>
      <c r="L62" s="245">
        <f>ROUND((X8^2+Y8^2)*[1]АРЭС!$F$6/[1]АРЭС!$C$6^2,4)</f>
        <v>0</v>
      </c>
      <c r="M62" s="246" t="s">
        <v>59</v>
      </c>
      <c r="N62" s="247">
        <f>ROUND((X8^2+Y8^2)*[1]АРЭС!$I$6/([1]АРЭС!$C$6*100),4)</f>
        <v>0</v>
      </c>
      <c r="O62" s="245">
        <f>ROUND((Z8^2+AA8^2)*[1]АРЭС!$F$6/[1]АРЭС!$C$6^2,4)</f>
        <v>0</v>
      </c>
      <c r="P62" s="246" t="s">
        <v>59</v>
      </c>
      <c r="Q62" s="247">
        <f>ROUND((Z8^2+AA8^2)*[1]АРЭС!$I$6/([1]АРЭС!$C$6*100),4)</f>
        <v>0</v>
      </c>
      <c r="R62" s="245">
        <f>ROUND((AB8^2+AC8^2)*[1]АРЭС!$F$6/[1]АРЭС!$C$6^2,4)</f>
        <v>0</v>
      </c>
      <c r="S62" s="246" t="s">
        <v>59</v>
      </c>
      <c r="T62" s="247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ROUND((V12^2+W12^2)*[1]АРЭС!$F$7/[1]АРЭС!$C$7^2,4)</f>
        <v>0</v>
      </c>
      <c r="J63" s="252" t="s">
        <v>59</v>
      </c>
      <c r="K63" s="253">
        <f>ROUND((V12^2+W12^2)*[1]АРЭС!$I$7/([1]АРЭС!$C$7*100),4)</f>
        <v>0</v>
      </c>
      <c r="L63" s="251">
        <f>ROUND((X12^2+Y12^2)*[1]АРЭС!$F$7/[1]АРЭС!$C$7^2,4)</f>
        <v>0</v>
      </c>
      <c r="M63" s="252" t="s">
        <v>59</v>
      </c>
      <c r="N63" s="253">
        <f>ROUND((X12^2+Y12^2)*[1]АРЭС!$I$7/([1]АРЭС!$C$7*100),4)</f>
        <v>0</v>
      </c>
      <c r="O63" s="251">
        <f>ROUND((Z12^2+AA12^2)*[1]АРЭС!$F$7/[1]АРЭС!$C$7^2,4)</f>
        <v>0</v>
      </c>
      <c r="P63" s="252" t="s">
        <v>59</v>
      </c>
      <c r="Q63" s="253">
        <f>ROUND((Z12^2+AA12^2)*[1]АРЭС!$I$7/([1]АРЭС!$C$7*100),4)</f>
        <v>0</v>
      </c>
      <c r="R63" s="251">
        <f>ROUND((AB12^2+AC12^2)*[1]АРЭС!$F$7/[1]АРЭС!$C$7^2,4)</f>
        <v>0</v>
      </c>
      <c r="S63" s="252" t="s">
        <v>59</v>
      </c>
      <c r="T63" s="253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I62+V8+H6</f>
        <v>4.0000000000000001E-3</v>
      </c>
      <c r="J66" s="266" t="s">
        <v>59</v>
      </c>
      <c r="K66" s="267">
        <f>K62+W8+H7</f>
        <v>0.125</v>
      </c>
      <c r="L66" s="265">
        <f>L62+X8+H6</f>
        <v>4.0000000000000001E-3</v>
      </c>
      <c r="M66" s="266" t="s">
        <v>59</v>
      </c>
      <c r="N66" s="268">
        <f>N62+Y8+H7</f>
        <v>0.125</v>
      </c>
      <c r="O66" s="269">
        <f>O62+Z8+H6</f>
        <v>4.0000000000000001E-3</v>
      </c>
      <c r="P66" s="266" t="s">
        <v>59</v>
      </c>
      <c r="Q66" s="267">
        <f>Q62+AA8+H7</f>
        <v>0.125</v>
      </c>
      <c r="R66" s="265">
        <f>R62+AB8+H6</f>
        <v>4.0000000000000001E-3</v>
      </c>
      <c r="S66" s="266" t="s">
        <v>59</v>
      </c>
      <c r="T66" s="268">
        <f>T62+AC8+H7</f>
        <v>0.125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I63+V12+H10</f>
        <v>4.0000000000000001E-3</v>
      </c>
      <c r="J67" s="254" t="s">
        <v>59</v>
      </c>
      <c r="K67" s="276">
        <f>K63+W12+H11</f>
        <v>0.125</v>
      </c>
      <c r="L67" s="277">
        <f>L63+X12+H10</f>
        <v>4.0000000000000001E-3</v>
      </c>
      <c r="M67" s="254" t="s">
        <v>59</v>
      </c>
      <c r="N67" s="278">
        <f>N63+Y12+H11</f>
        <v>0.125</v>
      </c>
      <c r="O67" s="276">
        <f>O63+Z12+H10</f>
        <v>4.0000000000000001E-3</v>
      </c>
      <c r="P67" s="254" t="s">
        <v>59</v>
      </c>
      <c r="Q67" s="276">
        <f>Q63+AA12+H11</f>
        <v>0.125</v>
      </c>
      <c r="R67" s="277">
        <f>R63+AB12+H10</f>
        <v>4.0000000000000001E-3</v>
      </c>
      <c r="S67" s="254" t="s">
        <v>59</v>
      </c>
      <c r="T67" s="278">
        <f>T63+AC12+H11</f>
        <v>0.125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8.0000000000000002E-3</v>
      </c>
      <c r="J70" s="291" t="s">
        <v>59</v>
      </c>
      <c r="K70" s="292">
        <f>K66+K67</f>
        <v>0.25</v>
      </c>
      <c r="L70" s="290">
        <f>L66+L67</f>
        <v>8.0000000000000002E-3</v>
      </c>
      <c r="M70" s="291" t="s">
        <v>59</v>
      </c>
      <c r="N70" s="292">
        <f>N66+N67</f>
        <v>0.25</v>
      </c>
      <c r="O70" s="290">
        <f>O66+O67</f>
        <v>8.0000000000000002E-3</v>
      </c>
      <c r="P70" s="291" t="s">
        <v>59</v>
      </c>
      <c r="Q70" s="292">
        <f>Q66+Q67</f>
        <v>0.25</v>
      </c>
      <c r="R70" s="290">
        <f>R66+R67</f>
        <v>8.0000000000000002E-3</v>
      </c>
      <c r="S70" s="291" t="s">
        <v>59</v>
      </c>
      <c r="T70" s="292">
        <f>T66+T67</f>
        <v>0.25</v>
      </c>
    </row>
    <row r="71" spans="1:20" ht="14.25" customHeight="1" thickBot="1">
      <c r="A71" s="11"/>
      <c r="B71" s="121" t="s">
        <v>65</v>
      </c>
      <c r="C71" s="122"/>
      <c r="D71" s="123"/>
      <c r="E71" s="293" t="s">
        <v>66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C38" sqref="C38:D39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4</v>
      </c>
      <c r="J3" s="9"/>
      <c r="K3" s="10"/>
      <c r="L3" s="8" t="s">
        <v>5</v>
      </c>
      <c r="M3" s="9"/>
      <c r="N3" s="10"/>
      <c r="O3" s="8" t="s">
        <v>6</v>
      </c>
      <c r="P3" s="9"/>
      <c r="Q3" s="10"/>
      <c r="R3" s="8" t="s">
        <v>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09">
        <v>7</v>
      </c>
      <c r="F6" s="310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04" t="s">
        <v>25</v>
      </c>
      <c r="H7" s="311">
        <f>[1]АРЭС!$L$10</f>
        <v>0.13119999999999998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12">
        <f>IF(I7&gt;0,ROUND(I7*$I$56*$I$58*SQRT(3)/1000,2),J7)</f>
        <v>0</v>
      </c>
      <c r="W7" s="313">
        <f>IF(K7&gt;0,K7,ROUND(V7*$M$53,2))</f>
        <v>0</v>
      </c>
      <c r="X7" s="312">
        <f>IF(L7&gt;0,ROUND(L7*$L$56*$L$58*SQRT(3)/1000,2),M7)</f>
        <v>0</v>
      </c>
      <c r="Y7" s="313">
        <f>IF(N7&gt;0,N7,ROUND(X7*$M$53,2))</f>
        <v>0</v>
      </c>
      <c r="Z7" s="312">
        <f>IF(O7&gt;0,ROUND(O7*$O$56*$O$58*SQRT(3)/1000,2),P7)</f>
        <v>0</v>
      </c>
      <c r="AA7" s="313">
        <f>IF(Q7&gt;0,Q7,ROUND(Z7*$M$53,2))</f>
        <v>0</v>
      </c>
      <c r="AB7" s="312">
        <f>IF(R7&gt;0,ROUND(R7*$R$56*$R$58*SQRT(3)/1000,2),S7)</f>
        <v>0</v>
      </c>
      <c r="AC7" s="31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88"/>
      <c r="F8" s="89"/>
      <c r="G8" s="90"/>
      <c r="H8" s="91"/>
      <c r="I8" s="65"/>
      <c r="J8" s="61">
        <v>1.468</v>
      </c>
      <c r="K8" s="314">
        <v>0.624</v>
      </c>
      <c r="L8" s="315"/>
      <c r="M8" s="61">
        <v>1.2370000000000001</v>
      </c>
      <c r="N8" s="314">
        <v>0.61599999999999999</v>
      </c>
      <c r="O8" s="316"/>
      <c r="P8" s="61">
        <v>1.0660000000000001</v>
      </c>
      <c r="Q8" s="314">
        <v>0.60599999999999998</v>
      </c>
      <c r="R8" s="316"/>
      <c r="S8" s="317">
        <v>0.94699999999999995</v>
      </c>
      <c r="T8" s="61">
        <v>0.55300000000000005</v>
      </c>
      <c r="U8" s="39" t="s">
        <v>89</v>
      </c>
      <c r="V8" s="312">
        <f>IF(I8&gt;0,ROUND(I8*$I$57*$K$58*SQRT(3)/1000,3),J8)</f>
        <v>1.468</v>
      </c>
      <c r="W8" s="313">
        <f>IF(K8&gt;0,K8,ROUND(V8*$F$53,3))</f>
        <v>0.624</v>
      </c>
      <c r="X8" s="312">
        <f>IF(L8&gt;0,ROUND(L8*$L$57*$N$58*SQRT(3)/1000,3),M8)</f>
        <v>1.2370000000000001</v>
      </c>
      <c r="Y8" s="313">
        <f>IF(N8&gt;0,N8,ROUND(X8*$F$53,3))</f>
        <v>0.61599999999999999</v>
      </c>
      <c r="Z8" s="312">
        <f>IF(O8&gt;0,ROUND(O8*$O$57*$Q$58*SQRT(3)/1000,3),P8)</f>
        <v>1.0660000000000001</v>
      </c>
      <c r="AA8" s="313">
        <f>IF(Q8&gt;0,Q8,ROUND(Z8*$F$53,3))</f>
        <v>0.60599999999999998</v>
      </c>
      <c r="AB8" s="312">
        <f>IF(R8&gt;0,ROUND(R8*$R$57*$T$58*SQRT(3)/1000,3),S8)</f>
        <v>0.94699999999999995</v>
      </c>
      <c r="AC8" s="313">
        <f>IF(T8&gt;0,T8,ROUND(AB8*$F$53,3))</f>
        <v>0.55300000000000005</v>
      </c>
    </row>
    <row r="9" spans="1:31" ht="14.25" customHeight="1" thickBot="1">
      <c r="A9" s="11"/>
      <c r="B9" s="11"/>
      <c r="C9" s="69"/>
      <c r="D9" s="70" t="s">
        <v>26</v>
      </c>
      <c r="E9" s="318"/>
      <c r="F9" s="319"/>
      <c r="G9" s="319"/>
      <c r="H9" s="320"/>
      <c r="I9" s="79"/>
      <c r="J9" s="321"/>
      <c r="K9" s="322"/>
      <c r="L9" s="323"/>
      <c r="M9" s="321"/>
      <c r="N9" s="324"/>
      <c r="O9" s="325"/>
      <c r="P9" s="321"/>
      <c r="Q9" s="322"/>
      <c r="R9" s="325"/>
      <c r="S9" s="324"/>
      <c r="T9" s="321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90</v>
      </c>
      <c r="D10" s="82">
        <v>110</v>
      </c>
      <c r="E10" s="326">
        <v>7</v>
      </c>
      <c r="F10" s="327"/>
      <c r="G10" s="32" t="s">
        <v>21</v>
      </c>
      <c r="H10" s="33">
        <f>[1]АРЭС!$E$11</f>
        <v>2.1000000000000001E-2</v>
      </c>
      <c r="I10" s="34"/>
      <c r="J10" s="328"/>
      <c r="K10" s="222"/>
      <c r="L10" s="221"/>
      <c r="M10" s="328"/>
      <c r="N10" s="329"/>
      <c r="O10" s="220"/>
      <c r="P10" s="328"/>
      <c r="Q10" s="222"/>
      <c r="R10" s="220"/>
      <c r="S10" s="329"/>
      <c r="T10" s="328"/>
    </row>
    <row r="11" spans="1:31" ht="14.25" customHeight="1">
      <c r="A11" s="11"/>
      <c r="B11" s="11"/>
      <c r="C11" s="41"/>
      <c r="D11" s="42">
        <v>35</v>
      </c>
      <c r="E11" s="43"/>
      <c r="F11" s="44"/>
      <c r="G11" s="104" t="s">
        <v>25</v>
      </c>
      <c r="H11" s="311">
        <f>[1]АРЭС!$L$11</f>
        <v>0.11199999999999999</v>
      </c>
      <c r="I11" s="47"/>
      <c r="J11" s="330"/>
      <c r="K11" s="331"/>
      <c r="L11" s="332"/>
      <c r="M11" s="330"/>
      <c r="N11" s="333"/>
      <c r="O11" s="334"/>
      <c r="P11" s="330"/>
      <c r="Q11" s="331"/>
      <c r="R11" s="334"/>
      <c r="S11" s="333"/>
      <c r="T11" s="330"/>
      <c r="U11" s="39" t="s">
        <v>88</v>
      </c>
      <c r="V11" s="312">
        <f>IF(I11&gt;0,ROUND(I11*$K$56*$I$59*SQRT(3)/1000,2),J11)</f>
        <v>0</v>
      </c>
      <c r="W11" s="313">
        <f>IF(K11&gt;0,K11,ROUND(V11*$M$54,2))</f>
        <v>0</v>
      </c>
      <c r="X11" s="312">
        <f>IF(L11&gt;0,ROUND(L11*$N$56*$L$59*SQRT(3)/1000,2),M11)</f>
        <v>0</v>
      </c>
      <c r="Y11" s="313">
        <f>IF(N11&gt;0,N11,ROUND(X11*$M$54,2))</f>
        <v>0</v>
      </c>
      <c r="Z11" s="312">
        <f>IF(O11&gt;0,ROUND(O11*$Q$56*$O$59*SQRT(3)/1000,2),P11)</f>
        <v>0</v>
      </c>
      <c r="AA11" s="313">
        <f>IF(Q11&gt;0,Q11,ROUND(Z11*$M$54,2))</f>
        <v>0</v>
      </c>
      <c r="AB11" s="312">
        <f>IF(R11&gt;0,ROUND(R11*$T$56*$R$59*SQRT(3)/1000,2),S11)</f>
        <v>0</v>
      </c>
      <c r="AC11" s="31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1">
        <v>1.6339999999999999</v>
      </c>
      <c r="K12" s="314">
        <v>0.47099999999999997</v>
      </c>
      <c r="L12" s="315"/>
      <c r="M12" s="61">
        <v>1.4319999999999999</v>
      </c>
      <c r="N12" s="317">
        <v>0.436</v>
      </c>
      <c r="O12" s="316"/>
      <c r="P12" s="61">
        <v>1.3340000000000001</v>
      </c>
      <c r="Q12" s="314">
        <v>0.435</v>
      </c>
      <c r="R12" s="316"/>
      <c r="S12" s="317">
        <v>1.294</v>
      </c>
      <c r="T12" s="61">
        <v>0.442</v>
      </c>
      <c r="U12" s="39" t="s">
        <v>89</v>
      </c>
      <c r="V12" s="312">
        <f>IF(I12&gt;0,ROUND(I12*$K$57*$K$59*SQRT(3)/1000,3),J12)</f>
        <v>1.6339999999999999</v>
      </c>
      <c r="W12" s="313">
        <f>IF(K12&gt;0,K12,ROUND(V12*$F$54,3))</f>
        <v>0.47099999999999997</v>
      </c>
      <c r="X12" s="312">
        <f>IF(L12&gt;0,ROUND(L12*$N$57*$N$59*SQRT(3)/1000,3),M12)</f>
        <v>1.4319999999999999</v>
      </c>
      <c r="Y12" s="313">
        <f>IF(N12&gt;0,N12,ROUND(X12*$F$54,3))</f>
        <v>0.436</v>
      </c>
      <c r="Z12" s="312">
        <f>IF(O12&gt;0,ROUND(O12*$Q$57*$Q$59*SQRT(3)/1000,3),P12)</f>
        <v>1.3340000000000001</v>
      </c>
      <c r="AA12" s="313">
        <f>IF(Q12&gt;0,Q12,ROUND(Z12*$F$54,3))</f>
        <v>0.435</v>
      </c>
      <c r="AB12" s="312">
        <f>IF(R12&gt;0,ROUND(R12*$T$57*$T$59*SQRT(3)/1000,3),S12)</f>
        <v>1.294</v>
      </c>
      <c r="AC12" s="313">
        <f>IF(T12&gt;0,T12,ROUND(AB12*$F$54,3))</f>
        <v>0.442</v>
      </c>
    </row>
    <row r="13" spans="1:31" ht="14.25" customHeight="1" thickBot="1">
      <c r="A13" s="11"/>
      <c r="B13" s="11"/>
      <c r="C13" s="69"/>
      <c r="D13" s="70" t="s">
        <v>26</v>
      </c>
      <c r="E13" s="318"/>
      <c r="F13" s="319"/>
      <c r="G13" s="319"/>
      <c r="H13" s="320"/>
      <c r="I13" s="79"/>
      <c r="J13" s="321"/>
      <c r="K13" s="322"/>
      <c r="L13" s="323"/>
      <c r="M13" s="321"/>
      <c r="N13" s="324"/>
      <c r="O13" s="325"/>
      <c r="P13" s="321"/>
      <c r="Q13" s="322"/>
      <c r="R13" s="325"/>
      <c r="S13" s="324"/>
      <c r="T13" s="321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2" t="s">
        <v>21</v>
      </c>
      <c r="H14" s="94"/>
      <c r="I14" s="100"/>
      <c r="J14" s="335"/>
      <c r="K14" s="336"/>
      <c r="L14" s="337"/>
      <c r="M14" s="335"/>
      <c r="N14" s="338"/>
      <c r="O14" s="339"/>
      <c r="P14" s="335"/>
      <c r="Q14" s="336"/>
      <c r="R14" s="339"/>
      <c r="S14" s="338"/>
      <c r="T14" s="335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340"/>
      <c r="K15" s="341"/>
      <c r="L15" s="342"/>
      <c r="M15" s="340"/>
      <c r="N15" s="343"/>
      <c r="O15" s="344"/>
      <c r="P15" s="340"/>
      <c r="Q15" s="341"/>
      <c r="R15" s="344"/>
      <c r="S15" s="343"/>
      <c r="T15" s="340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45"/>
      <c r="K16" s="346"/>
      <c r="L16" s="347"/>
      <c r="M16" s="348"/>
      <c r="N16" s="349"/>
      <c r="O16" s="350"/>
      <c r="P16" s="345"/>
      <c r="Q16" s="346"/>
      <c r="R16" s="350"/>
      <c r="S16" s="351"/>
      <c r="T16" s="345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52"/>
      <c r="K17" s="353"/>
      <c r="L17" s="354"/>
      <c r="M17" s="352"/>
      <c r="N17" s="355"/>
      <c r="O17" s="356"/>
      <c r="P17" s="352"/>
      <c r="Q17" s="353"/>
      <c r="R17" s="356"/>
      <c r="S17" s="355"/>
      <c r="T17" s="352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2" t="s">
        <v>21</v>
      </c>
      <c r="H18" s="94"/>
      <c r="I18" s="100"/>
      <c r="J18" s="335"/>
      <c r="K18" s="336"/>
      <c r="L18" s="337"/>
      <c r="M18" s="335"/>
      <c r="N18" s="338"/>
      <c r="O18" s="339"/>
      <c r="P18" s="335"/>
      <c r="Q18" s="336"/>
      <c r="R18" s="339"/>
      <c r="S18" s="338"/>
      <c r="T18" s="335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340"/>
      <c r="K19" s="341"/>
      <c r="L19" s="342"/>
      <c r="M19" s="340"/>
      <c r="N19" s="343"/>
      <c r="O19" s="344"/>
      <c r="P19" s="340"/>
      <c r="Q19" s="341"/>
      <c r="R19" s="344"/>
      <c r="S19" s="343"/>
      <c r="T19" s="340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45"/>
      <c r="K20" s="346"/>
      <c r="L20" s="347"/>
      <c r="M20" s="345"/>
      <c r="N20" s="351"/>
      <c r="O20" s="350"/>
      <c r="P20" s="345"/>
      <c r="Q20" s="346"/>
      <c r="R20" s="350"/>
      <c r="S20" s="351"/>
      <c r="T20" s="345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52"/>
      <c r="K21" s="353"/>
      <c r="L21" s="354"/>
      <c r="M21" s="352"/>
      <c r="N21" s="355"/>
      <c r="O21" s="356"/>
      <c r="P21" s="352"/>
      <c r="Q21" s="353"/>
      <c r="R21" s="356"/>
      <c r="S21" s="355"/>
      <c r="T21" s="352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335"/>
      <c r="K22" s="336"/>
      <c r="L22" s="337"/>
      <c r="M22" s="335"/>
      <c r="N22" s="338"/>
      <c r="O22" s="339"/>
      <c r="P22" s="335"/>
      <c r="Q22" s="336"/>
      <c r="R22" s="339"/>
      <c r="S22" s="338"/>
      <c r="T22" s="335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357"/>
      <c r="K23" s="358"/>
      <c r="L23" s="359"/>
      <c r="M23" s="357"/>
      <c r="N23" s="360"/>
      <c r="O23" s="361"/>
      <c r="P23" s="357"/>
      <c r="Q23" s="358"/>
      <c r="R23" s="361"/>
      <c r="S23" s="360"/>
      <c r="T23" s="357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3.1019999999999999</v>
      </c>
      <c r="K24" s="149">
        <f>K8+K12</f>
        <v>1.095</v>
      </c>
      <c r="L24" s="362"/>
      <c r="M24" s="149">
        <f>M8+M12</f>
        <v>2.669</v>
      </c>
      <c r="N24" s="149">
        <f>N8+N12</f>
        <v>1.052</v>
      </c>
      <c r="O24" s="363"/>
      <c r="P24" s="149">
        <f>P8+P12</f>
        <v>2.4000000000000004</v>
      </c>
      <c r="Q24" s="149">
        <f>Q8+Q12</f>
        <v>1.0409999999999999</v>
      </c>
      <c r="R24" s="363"/>
      <c r="S24" s="364">
        <f>S8+S12</f>
        <v>2.2410000000000001</v>
      </c>
      <c r="T24" s="149">
        <f>T8+T12</f>
        <v>0.99500000000000011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91</v>
      </c>
      <c r="D27" s="157"/>
      <c r="E27" s="365"/>
      <c r="F27" s="139"/>
      <c r="G27" s="139"/>
      <c r="H27" s="142"/>
      <c r="I27" s="161"/>
      <c r="J27" s="162">
        <v>0</v>
      </c>
      <c r="K27" s="163"/>
      <c r="L27" s="164"/>
      <c r="M27" s="162">
        <v>0</v>
      </c>
      <c r="N27" s="165"/>
      <c r="O27" s="161"/>
      <c r="P27" s="162">
        <v>0</v>
      </c>
      <c r="Q27" s="163"/>
      <c r="R27" s="161"/>
      <c r="S27" s="165">
        <v>0</v>
      </c>
      <c r="T27" s="163"/>
    </row>
    <row r="28" spans="1:20" ht="14.25" customHeight="1">
      <c r="A28" s="11"/>
      <c r="B28" s="11"/>
      <c r="C28" s="166" t="s">
        <v>92</v>
      </c>
      <c r="D28" s="167"/>
      <c r="E28" s="109"/>
      <c r="F28" s="107"/>
      <c r="G28" s="107"/>
      <c r="H28" s="110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66" t="s">
        <v>93</v>
      </c>
      <c r="D29" s="167"/>
      <c r="E29" s="168">
        <v>49.1</v>
      </c>
      <c r="F29" s="169">
        <v>15</v>
      </c>
      <c r="G29" s="169"/>
      <c r="H29" s="170"/>
      <c r="I29" s="47"/>
      <c r="J29" s="51">
        <v>2.8000000000000001E-2</v>
      </c>
      <c r="K29" s="53"/>
      <c r="L29" s="50"/>
      <c r="M29" s="51">
        <v>2.8000000000000001E-2</v>
      </c>
      <c r="N29" s="52"/>
      <c r="O29" s="47"/>
      <c r="P29" s="51">
        <v>2.8000000000000001E-2</v>
      </c>
      <c r="Q29" s="53"/>
      <c r="R29" s="47"/>
      <c r="S29" s="52">
        <v>2.9000000000000001E-2</v>
      </c>
      <c r="T29" s="53"/>
    </row>
    <row r="30" spans="1:20" ht="14.25" customHeight="1">
      <c r="A30" s="11"/>
      <c r="B30" s="11"/>
      <c r="C30" s="166" t="s">
        <v>94</v>
      </c>
      <c r="D30" s="167"/>
      <c r="E30" s="168">
        <v>49.1</v>
      </c>
      <c r="F30" s="169">
        <v>15</v>
      </c>
      <c r="G30" s="169"/>
      <c r="H30" s="170"/>
      <c r="I30" s="47"/>
      <c r="J30" s="51">
        <v>5.3999999999999999E-2</v>
      </c>
      <c r="K30" s="53"/>
      <c r="L30" s="50"/>
      <c r="M30" s="51">
        <v>5.8000000000000003E-2</v>
      </c>
      <c r="N30" s="52"/>
      <c r="O30" s="47"/>
      <c r="P30" s="51">
        <v>5.8000000000000003E-2</v>
      </c>
      <c r="Q30" s="53"/>
      <c r="R30" s="47"/>
      <c r="S30" s="52">
        <v>0.06</v>
      </c>
      <c r="T30" s="53"/>
    </row>
    <row r="31" spans="1:20" ht="14.25" customHeight="1">
      <c r="A31" s="11"/>
      <c r="B31" s="11"/>
      <c r="C31" s="166" t="s">
        <v>95</v>
      </c>
      <c r="D31" s="167"/>
      <c r="E31" s="168">
        <v>49.1</v>
      </c>
      <c r="F31" s="169">
        <v>15</v>
      </c>
      <c r="G31" s="169"/>
      <c r="H31" s="170"/>
      <c r="I31" s="47"/>
      <c r="J31" s="51">
        <v>9.8000000000000004E-2</v>
      </c>
      <c r="K31" s="53"/>
      <c r="L31" s="50"/>
      <c r="M31" s="51">
        <v>9.9000000000000005E-2</v>
      </c>
      <c r="N31" s="52"/>
      <c r="O31" s="47"/>
      <c r="P31" s="51">
        <v>0.1</v>
      </c>
      <c r="Q31" s="53"/>
      <c r="R31" s="47"/>
      <c r="S31" s="52">
        <v>9.6000000000000002E-2</v>
      </c>
      <c r="T31" s="53"/>
    </row>
    <row r="32" spans="1:20" ht="14.25" customHeight="1">
      <c r="A32" s="11"/>
      <c r="B32" s="11"/>
      <c r="C32" s="166" t="s">
        <v>96</v>
      </c>
      <c r="D32" s="167"/>
      <c r="E32" s="168"/>
      <c r="F32" s="169"/>
      <c r="G32" s="169"/>
      <c r="H32" s="170"/>
      <c r="I32" s="47"/>
      <c r="J32" s="51">
        <v>0.15</v>
      </c>
      <c r="K32" s="53"/>
      <c r="L32" s="50"/>
      <c r="M32" s="51">
        <v>0.186</v>
      </c>
      <c r="N32" s="52"/>
      <c r="O32" s="47"/>
      <c r="P32" s="51">
        <v>0.23200000000000001</v>
      </c>
      <c r="Q32" s="53"/>
      <c r="R32" s="47"/>
      <c r="S32" s="52">
        <v>0.17599999999999999</v>
      </c>
      <c r="T32" s="53"/>
    </row>
    <row r="33" spans="1:20" ht="14.25" customHeight="1">
      <c r="A33" s="11"/>
      <c r="B33" s="11"/>
      <c r="C33" s="166" t="s">
        <v>97</v>
      </c>
      <c r="D33" s="167"/>
      <c r="E33" s="168"/>
      <c r="F33" s="169"/>
      <c r="G33" s="169"/>
      <c r="H33" s="170"/>
      <c r="I33" s="47"/>
      <c r="J33" s="51">
        <v>0.16500000000000001</v>
      </c>
      <c r="K33" s="53"/>
      <c r="L33" s="50"/>
      <c r="M33" s="51">
        <v>0.16500000000000001</v>
      </c>
      <c r="N33" s="52"/>
      <c r="O33" s="47"/>
      <c r="P33" s="51">
        <v>0.16500000000000001</v>
      </c>
      <c r="Q33" s="53"/>
      <c r="R33" s="47"/>
      <c r="S33" s="52">
        <v>0.16500000000000001</v>
      </c>
      <c r="T33" s="53"/>
    </row>
    <row r="34" spans="1:20" ht="14.25" customHeight="1">
      <c r="A34" s="11"/>
      <c r="B34" s="11"/>
      <c r="C34" s="166" t="s">
        <v>98</v>
      </c>
      <c r="D34" s="167"/>
      <c r="E34" s="168">
        <v>49.1</v>
      </c>
      <c r="F34" s="169">
        <v>15</v>
      </c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2">
        <v>0</v>
      </c>
      <c r="T34" s="53"/>
    </row>
    <row r="35" spans="1:20" ht="14.25" customHeight="1">
      <c r="A35" s="11"/>
      <c r="B35" s="11"/>
      <c r="C35" s="166" t="s">
        <v>99</v>
      </c>
      <c r="D35" s="167"/>
      <c r="E35" s="168"/>
      <c r="F35" s="169"/>
      <c r="G35" s="169"/>
      <c r="H35" s="170"/>
      <c r="I35" s="47"/>
      <c r="J35" s="330">
        <v>1.2649999999999999</v>
      </c>
      <c r="K35" s="330"/>
      <c r="L35" s="330"/>
      <c r="M35" s="330">
        <v>1.1180000000000001</v>
      </c>
      <c r="N35" s="330"/>
      <c r="O35" s="330"/>
      <c r="P35" s="330">
        <v>0.998</v>
      </c>
      <c r="Q35" s="330"/>
      <c r="R35" s="330"/>
      <c r="S35" s="330">
        <v>0.91700000000000004</v>
      </c>
      <c r="T35" s="366"/>
    </row>
    <row r="36" spans="1:20" ht="14.25" customHeight="1">
      <c r="A36" s="11"/>
      <c r="B36" s="11"/>
      <c r="C36" s="166" t="s">
        <v>100</v>
      </c>
      <c r="D36" s="367"/>
      <c r="E36" s="168">
        <v>49.1</v>
      </c>
      <c r="F36" s="169">
        <v>15</v>
      </c>
      <c r="G36" s="169"/>
      <c r="H36" s="170"/>
      <c r="I36" s="47"/>
      <c r="J36" s="51">
        <v>0</v>
      </c>
      <c r="K36" s="53"/>
      <c r="L36" s="50"/>
      <c r="M36" s="51">
        <v>0</v>
      </c>
      <c r="N36" s="52"/>
      <c r="O36" s="47"/>
      <c r="P36" s="51">
        <v>0</v>
      </c>
      <c r="Q36" s="53"/>
      <c r="R36" s="47"/>
      <c r="S36" s="52">
        <v>0</v>
      </c>
      <c r="T36" s="53"/>
    </row>
    <row r="37" spans="1:20" ht="14.25" customHeight="1">
      <c r="A37" s="11"/>
      <c r="B37" s="11"/>
      <c r="C37" s="166" t="s">
        <v>101</v>
      </c>
      <c r="D37" s="167"/>
      <c r="E37" s="168">
        <v>49.1</v>
      </c>
      <c r="F37" s="169">
        <v>15</v>
      </c>
      <c r="G37" s="169"/>
      <c r="H37" s="170"/>
      <c r="I37" s="47"/>
      <c r="J37" s="51">
        <v>0.04</v>
      </c>
      <c r="K37" s="53"/>
      <c r="L37" s="50"/>
      <c r="M37" s="51">
        <v>0.04</v>
      </c>
      <c r="N37" s="52"/>
      <c r="O37" s="47"/>
      <c r="P37" s="51">
        <v>0.04</v>
      </c>
      <c r="Q37" s="53"/>
      <c r="R37" s="47"/>
      <c r="S37" s="52">
        <v>0.04</v>
      </c>
      <c r="T37" s="53"/>
    </row>
    <row r="38" spans="1:20" ht="14.25" customHeight="1">
      <c r="A38" s="11"/>
      <c r="B38" s="11"/>
      <c r="C38" s="166" t="s">
        <v>102</v>
      </c>
      <c r="D38" s="167"/>
      <c r="E38" s="168"/>
      <c r="F38" s="169"/>
      <c r="G38" s="169"/>
      <c r="H38" s="170"/>
      <c r="I38" s="47"/>
      <c r="J38" s="330">
        <v>0.68500000000000005</v>
      </c>
      <c r="K38" s="330"/>
      <c r="L38" s="330"/>
      <c r="M38" s="330">
        <v>0.75700000000000001</v>
      </c>
      <c r="N38" s="330"/>
      <c r="O38" s="330"/>
      <c r="P38" s="330">
        <v>0.71</v>
      </c>
      <c r="Q38" s="330"/>
      <c r="R38" s="330"/>
      <c r="S38" s="330">
        <v>0.66900000000000004</v>
      </c>
      <c r="T38" s="53"/>
    </row>
    <row r="39" spans="1:20" ht="14.25" customHeight="1">
      <c r="A39" s="11"/>
      <c r="B39" s="11"/>
      <c r="C39" s="166" t="s">
        <v>103</v>
      </c>
      <c r="D39" s="367"/>
      <c r="E39" s="168">
        <v>49.1</v>
      </c>
      <c r="F39" s="169">
        <v>15</v>
      </c>
      <c r="G39" s="169"/>
      <c r="H39" s="170"/>
      <c r="I39" s="47"/>
      <c r="J39" s="51">
        <v>1.7999999999999999E-2</v>
      </c>
      <c r="K39" s="53"/>
      <c r="L39" s="50"/>
      <c r="M39" s="51">
        <v>1.7999999999999999E-2</v>
      </c>
      <c r="N39" s="52"/>
      <c r="O39" s="47"/>
      <c r="P39" s="51">
        <v>2.1000000000000001E-2</v>
      </c>
      <c r="Q39" s="53"/>
      <c r="R39" s="47"/>
      <c r="S39" s="52">
        <v>1.2999999999999999E-2</v>
      </c>
      <c r="T39" s="53"/>
    </row>
    <row r="40" spans="1:20" ht="14.25" customHeight="1">
      <c r="A40" s="11"/>
      <c r="B40" s="11"/>
      <c r="C40" s="166" t="s">
        <v>104</v>
      </c>
      <c r="D40" s="167"/>
      <c r="E40" s="50"/>
      <c r="F40" s="169"/>
      <c r="G40" s="169"/>
      <c r="H40" s="170"/>
      <c r="I40" s="47"/>
      <c r="J40" s="51">
        <v>9.5000000000000001E-2</v>
      </c>
      <c r="K40" s="53"/>
      <c r="L40" s="50"/>
      <c r="M40" s="51">
        <v>5.6000000000000001E-2</v>
      </c>
      <c r="N40" s="52"/>
      <c r="O40" s="47"/>
      <c r="P40" s="51">
        <v>3.5000000000000003E-2</v>
      </c>
      <c r="Q40" s="53"/>
      <c r="R40" s="47"/>
      <c r="S40" s="52">
        <v>0.115</v>
      </c>
      <c r="T40" s="53"/>
    </row>
    <row r="41" spans="1:20" ht="14.25" customHeight="1">
      <c r="A41" s="11"/>
      <c r="B41" s="11"/>
      <c r="C41" s="368" t="s">
        <v>105</v>
      </c>
      <c r="D41" s="369"/>
      <c r="E41" s="168">
        <v>49.1</v>
      </c>
      <c r="F41" s="169">
        <v>15</v>
      </c>
      <c r="G41" s="169"/>
      <c r="H41" s="170"/>
      <c r="I41" s="47"/>
      <c r="J41" s="51">
        <v>3.3000000000000002E-2</v>
      </c>
      <c r="K41" s="53"/>
      <c r="L41" s="50"/>
      <c r="M41" s="51">
        <v>3.3000000000000002E-2</v>
      </c>
      <c r="N41" s="52"/>
      <c r="O41" s="47"/>
      <c r="P41" s="51">
        <v>3.4000000000000002E-2</v>
      </c>
      <c r="Q41" s="53"/>
      <c r="R41" s="47"/>
      <c r="S41" s="52">
        <v>3.2000000000000001E-2</v>
      </c>
      <c r="T41" s="53"/>
    </row>
    <row r="42" spans="1:20" ht="14.25" customHeight="1">
      <c r="A42" s="11"/>
      <c r="B42" s="11"/>
      <c r="C42" s="166" t="s">
        <v>106</v>
      </c>
      <c r="D42" s="167"/>
      <c r="E42" s="168"/>
      <c r="F42" s="169"/>
      <c r="G42" s="169"/>
      <c r="H42" s="170"/>
      <c r="I42" s="47"/>
      <c r="J42" s="51">
        <v>0.183</v>
      </c>
      <c r="K42" s="53"/>
      <c r="L42" s="50"/>
      <c r="M42" s="51">
        <v>0.188</v>
      </c>
      <c r="N42" s="52"/>
      <c r="O42" s="47"/>
      <c r="P42" s="51">
        <v>0.189</v>
      </c>
      <c r="Q42" s="53"/>
      <c r="R42" s="47"/>
      <c r="S42" s="52">
        <v>0.185</v>
      </c>
      <c r="T42" s="53"/>
    </row>
    <row r="43" spans="1:20" ht="14.25" customHeight="1">
      <c r="A43" s="11"/>
      <c r="B43" s="11"/>
      <c r="C43" s="166" t="s">
        <v>107</v>
      </c>
      <c r="D43" s="167"/>
      <c r="E43" s="168">
        <v>49.1</v>
      </c>
      <c r="F43" s="169">
        <v>15</v>
      </c>
      <c r="G43" s="169"/>
      <c r="H43" s="170"/>
      <c r="I43" s="47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0</v>
      </c>
      <c r="T43" s="53"/>
    </row>
    <row r="44" spans="1:20" ht="14.25" customHeight="1">
      <c r="A44" s="11"/>
      <c r="B44" s="11"/>
      <c r="C44" s="166" t="s">
        <v>108</v>
      </c>
      <c r="D44" s="167"/>
      <c r="E44" s="168">
        <v>49.1</v>
      </c>
      <c r="F44" s="169">
        <v>15</v>
      </c>
      <c r="G44" s="169"/>
      <c r="H44" s="170"/>
      <c r="I44" s="47"/>
      <c r="J44" s="51">
        <v>0.20100000000000001</v>
      </c>
      <c r="K44" s="53"/>
      <c r="L44" s="50"/>
      <c r="M44" s="51">
        <v>0.20200000000000001</v>
      </c>
      <c r="N44" s="52"/>
      <c r="O44" s="47"/>
      <c r="P44" s="51">
        <v>0.2</v>
      </c>
      <c r="Q44" s="53"/>
      <c r="R44" s="47"/>
      <c r="S44" s="52">
        <v>0.2</v>
      </c>
      <c r="T44" s="53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75"/>
      <c r="J45" s="176"/>
      <c r="K45" s="112"/>
      <c r="L45" s="177"/>
      <c r="M45" s="176"/>
      <c r="N45" s="178"/>
      <c r="O45" s="175"/>
      <c r="P45" s="176"/>
      <c r="Q45" s="112"/>
      <c r="R45" s="175"/>
      <c r="S45" s="178"/>
      <c r="T45" s="112"/>
    </row>
    <row r="46" spans="1:20" ht="14.25" customHeight="1">
      <c r="A46" s="11"/>
      <c r="B46" s="11"/>
      <c r="C46" s="368"/>
      <c r="D46" s="369"/>
      <c r="E46" s="109"/>
      <c r="F46" s="107"/>
      <c r="G46" s="107"/>
      <c r="H46" s="110"/>
      <c r="I46" s="175"/>
      <c r="J46" s="176"/>
      <c r="K46" s="112"/>
      <c r="L46" s="177"/>
      <c r="M46" s="176"/>
      <c r="N46" s="178"/>
      <c r="O46" s="175"/>
      <c r="P46" s="176"/>
      <c r="Q46" s="112"/>
      <c r="R46" s="175"/>
      <c r="S46" s="178"/>
      <c r="T46" s="112"/>
    </row>
    <row r="47" spans="1:20" ht="14.25" customHeight="1">
      <c r="A47" s="11"/>
      <c r="B47" s="11"/>
      <c r="C47" s="166"/>
      <c r="D47" s="167"/>
      <c r="E47" s="109"/>
      <c r="F47" s="107"/>
      <c r="G47" s="107"/>
      <c r="H47" s="110"/>
      <c r="I47" s="175"/>
      <c r="J47" s="176"/>
      <c r="K47" s="112"/>
      <c r="L47" s="177"/>
      <c r="M47" s="176"/>
      <c r="N47" s="178"/>
      <c r="O47" s="175"/>
      <c r="P47" s="176"/>
      <c r="Q47" s="112"/>
      <c r="R47" s="175"/>
      <c r="S47" s="178"/>
      <c r="T47" s="112"/>
    </row>
    <row r="48" spans="1:20" ht="14.25" customHeight="1">
      <c r="A48" s="11"/>
      <c r="B48" s="11"/>
      <c r="C48" s="370"/>
      <c r="D48" s="371"/>
      <c r="E48" s="109"/>
      <c r="F48" s="107"/>
      <c r="G48" s="107"/>
      <c r="H48" s="110"/>
      <c r="I48" s="175"/>
      <c r="J48" s="176"/>
      <c r="K48" s="112"/>
      <c r="L48" s="177"/>
      <c r="M48" s="176"/>
      <c r="N48" s="178"/>
      <c r="O48" s="175"/>
      <c r="P48" s="176"/>
      <c r="Q48" s="112"/>
      <c r="R48" s="175"/>
      <c r="S48" s="178"/>
      <c r="T48" s="112"/>
    </row>
    <row r="49" spans="1:23" ht="14.25" customHeight="1">
      <c r="A49" s="11"/>
      <c r="B49" s="11"/>
      <c r="C49" s="166"/>
      <c r="D49" s="167"/>
      <c r="E49" s="109"/>
      <c r="F49" s="107"/>
      <c r="G49" s="107"/>
      <c r="H49" s="110"/>
      <c r="I49" s="175"/>
      <c r="J49" s="176"/>
      <c r="K49" s="112"/>
      <c r="L49" s="177"/>
      <c r="M49" s="176"/>
      <c r="N49" s="178"/>
      <c r="O49" s="175"/>
      <c r="P49" s="176"/>
      <c r="Q49" s="112"/>
      <c r="R49" s="175"/>
      <c r="S49" s="178"/>
      <c r="T49" s="112"/>
    </row>
    <row r="50" spans="1:23" ht="14.25" customHeight="1">
      <c r="A50" s="11"/>
      <c r="B50" s="11"/>
      <c r="C50" s="166"/>
      <c r="D50" s="167"/>
      <c r="E50" s="109"/>
      <c r="F50" s="107"/>
      <c r="G50" s="107"/>
      <c r="H50" s="110"/>
      <c r="I50" s="175"/>
      <c r="J50" s="176"/>
      <c r="K50" s="112"/>
      <c r="L50" s="177"/>
      <c r="M50" s="176"/>
      <c r="N50" s="178"/>
      <c r="O50" s="175"/>
      <c r="P50" s="176"/>
      <c r="Q50" s="112"/>
      <c r="R50" s="175"/>
      <c r="S50" s="178"/>
      <c r="T50" s="112"/>
    </row>
    <row r="51" spans="1:23" ht="14.25" customHeight="1">
      <c r="A51" s="11"/>
      <c r="B51" s="11"/>
      <c r="C51" s="166"/>
      <c r="D51" s="167"/>
      <c r="E51" s="109"/>
      <c r="F51" s="107"/>
      <c r="G51" s="107"/>
      <c r="H51" s="110"/>
      <c r="I51" s="175"/>
      <c r="J51" s="176"/>
      <c r="K51" s="112"/>
      <c r="L51" s="177"/>
      <c r="M51" s="176"/>
      <c r="N51" s="178"/>
      <c r="O51" s="175"/>
      <c r="P51" s="176"/>
      <c r="Q51" s="112"/>
      <c r="R51" s="175"/>
      <c r="S51" s="178"/>
      <c r="T51" s="112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79"/>
      <c r="I52" s="180"/>
      <c r="J52" s="181"/>
      <c r="K52" s="182"/>
      <c r="L52" s="183"/>
      <c r="M52" s="181"/>
      <c r="N52" s="184"/>
      <c r="O52" s="180"/>
      <c r="P52" s="181"/>
      <c r="Q52" s="182"/>
      <c r="R52" s="180"/>
      <c r="S52" s="184"/>
      <c r="T52" s="182"/>
    </row>
    <row r="53" spans="1:23" ht="14.25" customHeight="1">
      <c r="A53" s="185"/>
      <c r="B53" s="186"/>
      <c r="C53" s="204"/>
      <c r="D53" s="372"/>
      <c r="E53" s="100" t="s">
        <v>50</v>
      </c>
      <c r="F53" s="373">
        <f>IF(K58&gt;0,SQRT((1-K58^2)/K58^2),)</f>
        <v>0</v>
      </c>
      <c r="G53" s="188"/>
      <c r="H53" s="189"/>
      <c r="I53" s="186"/>
      <c r="J53" s="96"/>
      <c r="K53" s="97"/>
      <c r="L53" s="100" t="s">
        <v>50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374"/>
      <c r="D54" s="375"/>
      <c r="E54" s="152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 t="s">
        <v>50</v>
      </c>
      <c r="M54" s="376">
        <f>IF(I59&gt;0,SQRT((1-I59^2)/I59^2),)</f>
        <v>0</v>
      </c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208"/>
      <c r="J57" s="209" t="s">
        <v>109</v>
      </c>
      <c r="K57" s="212"/>
      <c r="L57" s="377"/>
      <c r="M57" s="209" t="s">
        <v>109</v>
      </c>
      <c r="N57" s="378"/>
      <c r="O57" s="213"/>
      <c r="P57" s="209" t="s">
        <v>109</v>
      </c>
      <c r="Q57" s="212"/>
      <c r="R57" s="213"/>
      <c r="S57" s="209" t="s">
        <v>109</v>
      </c>
      <c r="T57" s="210"/>
    </row>
    <row r="58" spans="1:23" ht="14.25" customHeight="1" thickBo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9"/>
      <c r="I58" s="220"/>
      <c r="J58" s="221"/>
      <c r="K58" s="222"/>
      <c r="L58" s="220"/>
      <c r="M58" s="221"/>
      <c r="N58" s="222"/>
      <c r="O58" s="220"/>
      <c r="P58" s="221"/>
      <c r="Q58" s="222"/>
      <c r="R58" s="220"/>
      <c r="S58" s="221"/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8"/>
      <c r="I59" s="229"/>
      <c r="J59" s="221"/>
      <c r="K59" s="231"/>
      <c r="L59" s="229"/>
      <c r="M59" s="221"/>
      <c r="N59" s="231"/>
      <c r="O59" s="229"/>
      <c r="P59" s="221"/>
      <c r="Q59" s="231"/>
      <c r="R59" s="229"/>
      <c r="S59" s="221"/>
      <c r="T59" s="2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4"/>
      <c r="I60" s="102"/>
      <c r="J60" s="205"/>
      <c r="K60" s="198"/>
      <c r="L60" s="102"/>
      <c r="M60" s="205"/>
      <c r="N60" s="103"/>
      <c r="O60" s="102"/>
      <c r="P60" s="205"/>
      <c r="Q60" s="103"/>
      <c r="R60" s="102"/>
      <c r="S60" s="205"/>
      <c r="T60" s="103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40"/>
      <c r="I61" s="113"/>
      <c r="J61" s="207"/>
      <c r="K61" s="207"/>
      <c r="L61" s="113"/>
      <c r="M61" s="207"/>
      <c r="N61" s="114"/>
      <c r="O61" s="113"/>
      <c r="P61" s="207"/>
      <c r="Q61" s="114"/>
      <c r="R61" s="113"/>
      <c r="S61" s="207"/>
      <c r="T61" s="114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45">
        <f>ROUND((V8^2+W8^2)*[1]АРЭС!$F$10/[1]АРЭС!$C$10^2,4)</f>
        <v>5.9999999999999995E-4</v>
      </c>
      <c r="J62" s="246" t="s">
        <v>59</v>
      </c>
      <c r="K62" s="247">
        <f>ROUND((V8^2+W8^2)*[1]АРЭС!$I$10/([1]АРЭС!$C$10*100),4)</f>
        <v>1.78E-2</v>
      </c>
      <c r="L62" s="245">
        <f>ROUND((X8^2+Y8^2)*[1]АРЭС!$F$10/[1]АРЭС!$C$10^2,4)</f>
        <v>5.0000000000000001E-4</v>
      </c>
      <c r="M62" s="246" t="s">
        <v>59</v>
      </c>
      <c r="N62" s="247">
        <f>ROUND((X8^2+Y8^2)*[1]АРЭС!$I$10/([1]АРЭС!$C$10*100),4)</f>
        <v>1.34E-2</v>
      </c>
      <c r="O62" s="245">
        <f>ROUND((Z8^2+AA8^2)*[1]АРЭС!$F$10/[1]АРЭС!$C$10^2,4)</f>
        <v>4.0000000000000002E-4</v>
      </c>
      <c r="P62" s="246" t="s">
        <v>59</v>
      </c>
      <c r="Q62" s="247">
        <f>ROUND((Z8^2+AA8^2)*[1]АРЭС!$I$10/([1]АРЭС!$C$10*100),4)</f>
        <v>1.0500000000000001E-2</v>
      </c>
      <c r="R62" s="245">
        <f>ROUND((AB8^2+AC8^2)*[1]АРЭС!$F$10/[1]АРЭС!$C$10^2,4)</f>
        <v>2.9999999999999997E-4</v>
      </c>
      <c r="S62" s="246" t="s">
        <v>59</v>
      </c>
      <c r="T62" s="247">
        <f>ROUND((AB8^2+AC8^2)*[1]АРЭС!$I$10/([1]АРЭС!$C$10*100),4)</f>
        <v>8.3999999999999995E-3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ROUND((V12^2+W12^2)*[1]АРЭС!$F$11/[1]АРЭС!$C$11^2,4)</f>
        <v>5.9999999999999995E-4</v>
      </c>
      <c r="J63" s="252" t="s">
        <v>59</v>
      </c>
      <c r="K63" s="253">
        <f>ROUND((V12^2+W12^2)*[1]АРЭС!$I$11/([1]АРЭС!$C$11*100),4)</f>
        <v>1.9099999999999999E-2</v>
      </c>
      <c r="L63" s="251">
        <f>ROUND((X12^2+Y12^2)*[1]АРЭС!$F$11/[1]АРЭС!$C$11^2,4)</f>
        <v>5.0000000000000001E-4</v>
      </c>
      <c r="M63" s="252" t="s">
        <v>59</v>
      </c>
      <c r="N63" s="253">
        <f>ROUND((X12^2+Y12^2)*[1]АРЭС!$I$11/([1]АРЭС!$C$11*100),4)</f>
        <v>1.4800000000000001E-2</v>
      </c>
      <c r="O63" s="251">
        <f>ROUND((Z12^2+AA12^2)*[1]АРЭС!$F$11/[1]АРЭС!$C$11^2,4)</f>
        <v>4.0000000000000002E-4</v>
      </c>
      <c r="P63" s="252" t="s">
        <v>59</v>
      </c>
      <c r="Q63" s="253">
        <f>ROUND((Z12^2+AA12^2)*[1]АРЭС!$I$11/([1]АРЭС!$C$11*100),4)</f>
        <v>1.2999999999999999E-2</v>
      </c>
      <c r="R63" s="251">
        <f>ROUND((AB12^2+AC12^2)*[1]АРЭС!$F$11/[1]АРЭС!$C$11^2,4)</f>
        <v>4.0000000000000002E-4</v>
      </c>
      <c r="S63" s="252" t="s">
        <v>59</v>
      </c>
      <c r="T63" s="253">
        <f>ROUND((AB12^2+AC12^2)*[1]АРЭС!$I$11/([1]АРЭС!$C$11*100),4)</f>
        <v>1.24E-2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I62+V8+V7+H6</f>
        <v>1.4975999999999998</v>
      </c>
      <c r="J66" s="266" t="s">
        <v>59</v>
      </c>
      <c r="K66" s="267">
        <f>K62+W8+W7+H7</f>
        <v>0.77300000000000002</v>
      </c>
      <c r="L66" s="265">
        <f>L62+X8+X7+H6</f>
        <v>1.2665</v>
      </c>
      <c r="M66" s="266" t="s">
        <v>59</v>
      </c>
      <c r="N66" s="268">
        <f>N62+Y8+Y7+H7</f>
        <v>0.76059999999999994</v>
      </c>
      <c r="O66" s="269">
        <f>O62+Z8+Z7+H6</f>
        <v>1.0953999999999999</v>
      </c>
      <c r="P66" s="266" t="s">
        <v>59</v>
      </c>
      <c r="Q66" s="267">
        <f>Q62+AA8+AA7+H7</f>
        <v>0.74769999999999992</v>
      </c>
      <c r="R66" s="265">
        <f>R62+AB8+AB7+H6</f>
        <v>0.97629999999999995</v>
      </c>
      <c r="S66" s="266" t="s">
        <v>59</v>
      </c>
      <c r="T66" s="268">
        <f>T62+AC8+AC7+H7</f>
        <v>0.69259999999999999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I63+V12+V11+H10</f>
        <v>1.6555999999999997</v>
      </c>
      <c r="J67" s="254" t="s">
        <v>59</v>
      </c>
      <c r="K67" s="276">
        <f>K63+W12+W11+H11</f>
        <v>0.60209999999999997</v>
      </c>
      <c r="L67" s="277">
        <f>L63+X12+X11+H10</f>
        <v>1.4534999999999998</v>
      </c>
      <c r="M67" s="254" t="s">
        <v>59</v>
      </c>
      <c r="N67" s="278">
        <f>N63+Y12+Y11+H11</f>
        <v>0.56279999999999997</v>
      </c>
      <c r="O67" s="276">
        <f>O63+Z12+Z11+H10</f>
        <v>1.3553999999999999</v>
      </c>
      <c r="P67" s="254" t="s">
        <v>59</v>
      </c>
      <c r="Q67" s="276">
        <f>Q63+AA12+AA11+H11</f>
        <v>0.56000000000000005</v>
      </c>
      <c r="R67" s="277">
        <f>R63+AB12+AB11+H10</f>
        <v>1.3153999999999999</v>
      </c>
      <c r="S67" s="254" t="s">
        <v>59</v>
      </c>
      <c r="T67" s="278">
        <f>T63+AC12+AC11+H11</f>
        <v>0.56640000000000001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3.1531999999999996</v>
      </c>
      <c r="J70" s="291" t="s">
        <v>59</v>
      </c>
      <c r="K70" s="292">
        <f>K66+K67</f>
        <v>1.3751</v>
      </c>
      <c r="L70" s="290">
        <f>L66+L67</f>
        <v>2.7199999999999998</v>
      </c>
      <c r="M70" s="291" t="s">
        <v>59</v>
      </c>
      <c r="N70" s="292">
        <f>N66+N67</f>
        <v>1.3233999999999999</v>
      </c>
      <c r="O70" s="290">
        <f>O66+O67</f>
        <v>2.4508000000000001</v>
      </c>
      <c r="P70" s="291" t="s">
        <v>59</v>
      </c>
      <c r="Q70" s="292">
        <f>Q66+Q67</f>
        <v>1.3077000000000001</v>
      </c>
      <c r="R70" s="290">
        <f>R66+R67</f>
        <v>2.2916999999999996</v>
      </c>
      <c r="S70" s="291" t="s">
        <v>59</v>
      </c>
      <c r="T70" s="292">
        <f>T66+T67</f>
        <v>1.2589999999999999</v>
      </c>
    </row>
    <row r="71" spans="1:20" ht="14.25" customHeight="1" thickBot="1">
      <c r="A71" s="11"/>
      <c r="B71" s="121" t="s">
        <v>65</v>
      </c>
      <c r="C71" s="379"/>
      <c r="D71" s="380"/>
      <c r="E71" s="293" t="s">
        <v>66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 s="381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topLeftCell="A40" workbookViewId="0">
      <selection activeCell="H54" sqref="H5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5" s="2" customFormat="1" ht="14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5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5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70</v>
      </c>
      <c r="J3" s="9"/>
      <c r="K3" s="10"/>
      <c r="L3" s="8" t="s">
        <v>71</v>
      </c>
      <c r="M3" s="9"/>
      <c r="N3" s="10"/>
      <c r="O3" s="8" t="s">
        <v>72</v>
      </c>
      <c r="P3" s="9"/>
      <c r="Q3" s="10"/>
      <c r="R3" s="8" t="s">
        <v>73</v>
      </c>
      <c r="S3" s="9"/>
      <c r="T3" s="10"/>
    </row>
    <row r="4" spans="1:35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5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5" ht="14.25" customHeight="1">
      <c r="A6" s="11"/>
      <c r="B6" s="4" t="s">
        <v>19</v>
      </c>
      <c r="C6" s="28" t="s">
        <v>20</v>
      </c>
      <c r="D6" s="82">
        <v>110</v>
      </c>
      <c r="E6" s="309">
        <v>7</v>
      </c>
      <c r="F6" s="310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5" ht="14.25" customHeight="1">
      <c r="A7" s="11"/>
      <c r="B7" s="11"/>
      <c r="C7" s="41"/>
      <c r="D7" s="42">
        <v>35</v>
      </c>
      <c r="E7" s="43"/>
      <c r="F7" s="44"/>
      <c r="G7" s="104" t="s">
        <v>25</v>
      </c>
      <c r="H7" s="311">
        <f>[1]АРЭС!$L$10</f>
        <v>0.13119999999999998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12">
        <f>IF(I7&gt;0,ROUND(I7*$I$56*$I$58*SQRT(3)/1000,2),J7)</f>
        <v>0</v>
      </c>
      <c r="W7" s="313">
        <f>IF(K7&gt;0,K7,ROUND(V7*$M$53,2))</f>
        <v>0</v>
      </c>
      <c r="X7" s="312">
        <f>IF(L7&gt;0,ROUND(L7*$L$56*$L$58*SQRT(3)/1000,2),M7)</f>
        <v>0</v>
      </c>
      <c r="Y7" s="313">
        <f>IF(N7&gt;0,N7,ROUND(X7*$M$53,2))</f>
        <v>0</v>
      </c>
      <c r="Z7" s="312">
        <f>IF(O7&gt;0,ROUND(O7*$O$56*$O$58*SQRT(3)/1000,2),P7)</f>
        <v>0</v>
      </c>
      <c r="AA7" s="313">
        <f>IF(Q7&gt;0,Q7,ROUND(Z7*$M$53,2))</f>
        <v>0</v>
      </c>
      <c r="AB7" s="312">
        <f>IF(R7&gt;0,ROUND(R7*$R$56*$R$58*SQRT(3)/1000,2),S7)</f>
        <v>0</v>
      </c>
      <c r="AC7" s="313">
        <f>IF(T7&gt;0,T7,ROUND(AB7*$M$53,2))</f>
        <v>0</v>
      </c>
    </row>
    <row r="8" spans="1:35" ht="14.25" customHeight="1" thickBot="1">
      <c r="A8" s="11"/>
      <c r="B8" s="11"/>
      <c r="C8" s="41"/>
      <c r="D8" s="55">
        <v>6</v>
      </c>
      <c r="E8" s="88"/>
      <c r="F8" s="89"/>
      <c r="G8" s="90"/>
      <c r="H8" s="91"/>
      <c r="I8" s="382"/>
      <c r="J8" s="61">
        <v>1.02</v>
      </c>
      <c r="K8" s="314">
        <v>0.55900000000000005</v>
      </c>
      <c r="L8" s="315"/>
      <c r="M8" s="61">
        <v>1.278</v>
      </c>
      <c r="N8" s="314">
        <v>0.53600000000000003</v>
      </c>
      <c r="O8" s="316"/>
      <c r="P8" s="61">
        <v>1.454</v>
      </c>
      <c r="Q8" s="314">
        <v>0.53400000000000003</v>
      </c>
      <c r="R8" s="316"/>
      <c r="S8" s="317">
        <v>2.3050000000000002</v>
      </c>
      <c r="T8" s="61">
        <v>0.96199999999999997</v>
      </c>
      <c r="U8" s="39" t="s">
        <v>89</v>
      </c>
      <c r="V8" s="312">
        <f>IF(I8&gt;0,ROUND(I8*$I$57*$K$58*SQRT(3)/1000,3),J8)</f>
        <v>1.02</v>
      </c>
      <c r="W8" s="313">
        <f>IF(K8&gt;0,K8,ROUND(V8*$F$53,3))</f>
        <v>0.55900000000000005</v>
      </c>
      <c r="X8" s="312">
        <f>IF(L8&gt;0,ROUND(L8*$L$57*$N$58*SQRT(3)/1000,3),M8)</f>
        <v>1.278</v>
      </c>
      <c r="Y8" s="313">
        <f>IF(N8&gt;0,N8,ROUND(X8*$F$53,3))</f>
        <v>0.53600000000000003</v>
      </c>
      <c r="Z8" s="312">
        <f>IF(O8&gt;0,ROUND(O8*$O$57*$Q$58*SQRT(3)/1000,3),P8)</f>
        <v>1.454</v>
      </c>
      <c r="AA8" s="313">
        <f>IF(Q8&gt;0,Q8,ROUND(Z8*$F$53,3))</f>
        <v>0.53400000000000003</v>
      </c>
      <c r="AB8" s="312">
        <f>IF(R8&gt;0,ROUND(R8*$R$57*$T$58*SQRT(3)/1000,3),S8)</f>
        <v>2.3050000000000002</v>
      </c>
      <c r="AC8" s="313">
        <f>IF(T8&gt;0,T8,ROUND(AB8*$F$53,3))</f>
        <v>0.96199999999999997</v>
      </c>
    </row>
    <row r="9" spans="1:35" ht="14.25" customHeight="1" thickBot="1">
      <c r="A9" s="11"/>
      <c r="B9" s="11"/>
      <c r="C9" s="69"/>
      <c r="D9" s="70" t="s">
        <v>26</v>
      </c>
      <c r="E9" s="318"/>
      <c r="F9" s="319"/>
      <c r="G9" s="319"/>
      <c r="H9" s="320"/>
      <c r="I9" s="383"/>
      <c r="J9" s="321"/>
      <c r="K9" s="322"/>
      <c r="L9" s="323"/>
      <c r="M9" s="321"/>
      <c r="N9" s="324"/>
      <c r="O9" s="325"/>
      <c r="P9" s="321"/>
      <c r="Q9" s="322"/>
      <c r="R9" s="325"/>
      <c r="S9" s="324"/>
      <c r="T9" s="321"/>
      <c r="U9" s="80"/>
      <c r="V9" s="81"/>
      <c r="W9" s="81"/>
      <c r="X9" s="81"/>
      <c r="Y9" s="81"/>
      <c r="Z9" s="81"/>
      <c r="AA9" s="81"/>
      <c r="AB9" s="81"/>
      <c r="AC9" s="81"/>
    </row>
    <row r="10" spans="1:35" ht="14.25" customHeight="1">
      <c r="A10" s="11"/>
      <c r="B10" s="11"/>
      <c r="C10" s="28" t="s">
        <v>90</v>
      </c>
      <c r="D10" s="82">
        <v>110</v>
      </c>
      <c r="E10" s="326">
        <v>7</v>
      </c>
      <c r="F10" s="327"/>
      <c r="G10" s="32" t="s">
        <v>21</v>
      </c>
      <c r="H10" s="33">
        <f>[1]АРЭС!$E$11</f>
        <v>2.1000000000000001E-2</v>
      </c>
      <c r="I10" s="384"/>
      <c r="J10" s="328"/>
      <c r="K10" s="222"/>
      <c r="L10" s="221"/>
      <c r="M10" s="328"/>
      <c r="N10" s="329"/>
      <c r="O10" s="220"/>
      <c r="P10" s="328"/>
      <c r="Q10" s="222"/>
      <c r="R10" s="220"/>
      <c r="S10" s="329"/>
      <c r="T10" s="328"/>
    </row>
    <row r="11" spans="1:35" ht="14.25" customHeight="1">
      <c r="A11" s="11"/>
      <c r="B11" s="11"/>
      <c r="C11" s="41"/>
      <c r="D11" s="42">
        <v>35</v>
      </c>
      <c r="E11" s="43"/>
      <c r="F11" s="44"/>
      <c r="G11" s="104" t="s">
        <v>25</v>
      </c>
      <c r="H11" s="311">
        <f>[1]АРЭС!$L$11</f>
        <v>0.11199999999999999</v>
      </c>
      <c r="I11" s="385"/>
      <c r="J11" s="330"/>
      <c r="K11" s="331"/>
      <c r="L11" s="332"/>
      <c r="M11" s="330"/>
      <c r="N11" s="333"/>
      <c r="O11" s="334"/>
      <c r="P11" s="330"/>
      <c r="Q11" s="331"/>
      <c r="R11" s="334"/>
      <c r="S11" s="333"/>
      <c r="T11" s="330"/>
      <c r="U11" s="39" t="s">
        <v>88</v>
      </c>
      <c r="V11" s="312">
        <f>IF(I11&gt;0,ROUND(I11*$K$56*$I$59*SQRT(3)/1000,2),J11)</f>
        <v>0</v>
      </c>
      <c r="W11" s="313">
        <f>IF(K11&gt;0,K11,ROUND(V11*$M$54,2))</f>
        <v>0</v>
      </c>
      <c r="X11" s="312">
        <f>IF(L11&gt;0,ROUND(L11*$N$56*$L$59*SQRT(3)/1000,2),M11)</f>
        <v>0</v>
      </c>
      <c r="Y11" s="313">
        <f>IF(N11&gt;0,N11,ROUND(X11*$M$54,2))</f>
        <v>0</v>
      </c>
      <c r="Z11" s="312">
        <f>IF(O11&gt;0,ROUND(O11*$Q$56*$O$59*SQRT(3)/1000,2),P11)</f>
        <v>0</v>
      </c>
      <c r="AA11" s="313">
        <f>IF(Q11&gt;0,Q11,ROUND(Z11*$M$54,2))</f>
        <v>0</v>
      </c>
      <c r="AB11" s="312">
        <f>IF(R11&gt;0,ROUND(R11*$T$56*$R$59*SQRT(3)/1000,2),S11)</f>
        <v>0</v>
      </c>
      <c r="AC11" s="313">
        <f>IF(T11&gt;0,T11,ROUND(AB11*$M$54,2))</f>
        <v>0</v>
      </c>
    </row>
    <row r="12" spans="1:35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382"/>
      <c r="J12" s="61">
        <v>1.3180000000000001</v>
      </c>
      <c r="K12" s="314">
        <v>0.45300000000000001</v>
      </c>
      <c r="L12" s="315"/>
      <c r="M12" s="61">
        <v>1.4710000000000001</v>
      </c>
      <c r="N12" s="317">
        <v>0.44900000000000001</v>
      </c>
      <c r="O12" s="316"/>
      <c r="P12" s="61">
        <v>1.7370000000000001</v>
      </c>
      <c r="Q12" s="314">
        <v>0.51200000000000001</v>
      </c>
      <c r="R12" s="316"/>
      <c r="S12" s="317">
        <v>1.9370000000000001</v>
      </c>
      <c r="T12" s="61">
        <v>0.624</v>
      </c>
      <c r="U12" s="39" t="s">
        <v>89</v>
      </c>
      <c r="V12" s="312">
        <f>IF(I12&gt;0,ROUND(I12*$K$57*$K$59*SQRT(3)/1000,3),J12)</f>
        <v>1.3180000000000001</v>
      </c>
      <c r="W12" s="313">
        <f>IF(K12&gt;0,K12,ROUND(V12*$F$54,3))</f>
        <v>0.45300000000000001</v>
      </c>
      <c r="X12" s="312">
        <f>IF(L12&gt;0,ROUND(L12*$N$57*$N$59*SQRT(3)/1000,3),M12)</f>
        <v>1.4710000000000001</v>
      </c>
      <c r="Y12" s="313">
        <f>IF(N12&gt;0,N12,ROUND(X12*$F$54,3))</f>
        <v>0.44900000000000001</v>
      </c>
      <c r="Z12" s="312">
        <f>IF(O12&gt;0,ROUND(O12*$Q$57*$Q$59*SQRT(3)/1000,3),P12)</f>
        <v>1.7370000000000001</v>
      </c>
      <c r="AA12" s="313">
        <f>IF(Q12&gt;0,Q12,ROUND(Z12*$F$54,3))</f>
        <v>0.51200000000000001</v>
      </c>
      <c r="AB12" s="312">
        <f>IF(R12&gt;0,ROUND(R12*$T$57*$T$59*SQRT(3)/1000,3),S12)</f>
        <v>1.9370000000000001</v>
      </c>
      <c r="AC12" s="313">
        <f>IF(T12&gt;0,T12,ROUND(AB12*$F$54,3))</f>
        <v>0.624</v>
      </c>
      <c r="AF12" t="s">
        <v>110</v>
      </c>
      <c r="AG12" t="s">
        <v>111</v>
      </c>
      <c r="AH12" t="s">
        <v>112</v>
      </c>
      <c r="AI12" t="s">
        <v>113</v>
      </c>
    </row>
    <row r="13" spans="1:35" ht="14.25" customHeight="1" thickBot="1">
      <c r="A13" s="11"/>
      <c r="B13" s="11"/>
      <c r="C13" s="69"/>
      <c r="D13" s="70" t="s">
        <v>26</v>
      </c>
      <c r="E13" s="318"/>
      <c r="F13" s="319"/>
      <c r="G13" s="319"/>
      <c r="H13" s="320"/>
      <c r="I13" s="383"/>
      <c r="J13" s="321"/>
      <c r="K13" s="322"/>
      <c r="L13" s="323"/>
      <c r="M13" s="321"/>
      <c r="N13" s="324"/>
      <c r="O13" s="325"/>
      <c r="P13" s="321"/>
      <c r="Q13" s="322"/>
      <c r="R13" s="325"/>
      <c r="S13" s="324"/>
      <c r="T13" s="321"/>
      <c r="AE13" t="s">
        <v>114</v>
      </c>
      <c r="AF13">
        <v>81320</v>
      </c>
      <c r="AG13">
        <v>31192</v>
      </c>
      <c r="AH13">
        <f>AG13/AF13</f>
        <v>0.38357107722577471</v>
      </c>
      <c r="AI13">
        <v>0.93400000000000005</v>
      </c>
    </row>
    <row r="14" spans="1:35" ht="14.25" customHeight="1">
      <c r="A14" s="11"/>
      <c r="B14" s="11"/>
      <c r="C14" s="28" t="s">
        <v>28</v>
      </c>
      <c r="D14" s="82"/>
      <c r="E14" s="92"/>
      <c r="F14" s="93"/>
      <c r="G14" s="32" t="s">
        <v>21</v>
      </c>
      <c r="H14" s="94"/>
      <c r="I14" s="386"/>
      <c r="J14" s="335"/>
      <c r="K14" s="336"/>
      <c r="L14" s="337"/>
      <c r="M14" s="335"/>
      <c r="N14" s="338"/>
      <c r="O14" s="339"/>
      <c r="P14" s="335"/>
      <c r="Q14" s="336"/>
      <c r="R14" s="339"/>
      <c r="S14" s="338"/>
      <c r="T14" s="335"/>
      <c r="AE14" t="s">
        <v>115</v>
      </c>
      <c r="AF14">
        <v>11322</v>
      </c>
      <c r="AG14">
        <v>5105</v>
      </c>
      <c r="AH14">
        <f>AG14/AF14</f>
        <v>0.45089206853912739</v>
      </c>
      <c r="AI14">
        <v>0.91100000000000003</v>
      </c>
    </row>
    <row r="15" spans="1:35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387"/>
      <c r="J15" s="340"/>
      <c r="K15" s="341"/>
      <c r="L15" s="342"/>
      <c r="M15" s="340"/>
      <c r="N15" s="343"/>
      <c r="O15" s="344"/>
      <c r="P15" s="340"/>
      <c r="Q15" s="341"/>
      <c r="R15" s="344"/>
      <c r="S15" s="343"/>
      <c r="T15" s="340"/>
      <c r="AI15">
        <f>SUM(AI13:AI14)</f>
        <v>1.8450000000000002</v>
      </c>
    </row>
    <row r="16" spans="1:35" ht="14.25" customHeight="1" thickBot="1">
      <c r="A16" s="11"/>
      <c r="B16" s="11"/>
      <c r="C16" s="41"/>
      <c r="D16" s="55"/>
      <c r="E16" s="113"/>
      <c r="F16" s="114"/>
      <c r="G16" s="90"/>
      <c r="H16" s="91"/>
      <c r="I16" s="388"/>
      <c r="J16" s="345"/>
      <c r="K16" s="346"/>
      <c r="L16" s="347"/>
      <c r="M16" s="348"/>
      <c r="N16" s="349"/>
      <c r="O16" s="350"/>
      <c r="P16" s="345"/>
      <c r="Q16" s="346"/>
      <c r="R16" s="350"/>
      <c r="S16" s="351"/>
      <c r="T16" s="345"/>
      <c r="AH16" s="389" t="s">
        <v>116</v>
      </c>
      <c r="AI16" s="389">
        <f>AI15/2</f>
        <v>0.9225000000000001</v>
      </c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390"/>
      <c r="J17" s="352"/>
      <c r="K17" s="353"/>
      <c r="L17" s="354"/>
      <c r="M17" s="352"/>
      <c r="N17" s="355"/>
      <c r="O17" s="356"/>
      <c r="P17" s="352"/>
      <c r="Q17" s="353"/>
      <c r="R17" s="356"/>
      <c r="S17" s="355"/>
      <c r="T17" s="352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2" t="s">
        <v>21</v>
      </c>
      <c r="H18" s="94"/>
      <c r="I18" s="386"/>
      <c r="J18" s="335"/>
      <c r="K18" s="336"/>
      <c r="L18" s="337"/>
      <c r="M18" s="335"/>
      <c r="N18" s="338"/>
      <c r="O18" s="339"/>
      <c r="P18" s="335"/>
      <c r="Q18" s="336"/>
      <c r="R18" s="339"/>
      <c r="S18" s="338"/>
      <c r="T18" s="335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387"/>
      <c r="J19" s="340"/>
      <c r="K19" s="341"/>
      <c r="L19" s="342"/>
      <c r="M19" s="340"/>
      <c r="N19" s="343"/>
      <c r="O19" s="344"/>
      <c r="P19" s="340"/>
      <c r="Q19" s="341"/>
      <c r="R19" s="344"/>
      <c r="S19" s="343"/>
      <c r="T19" s="340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388"/>
      <c r="J20" s="345"/>
      <c r="K20" s="346"/>
      <c r="L20" s="347"/>
      <c r="M20" s="345"/>
      <c r="N20" s="351"/>
      <c r="O20" s="350"/>
      <c r="P20" s="345"/>
      <c r="Q20" s="346"/>
      <c r="R20" s="350"/>
      <c r="S20" s="351"/>
      <c r="T20" s="345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390"/>
      <c r="J21" s="352"/>
      <c r="K21" s="353"/>
      <c r="L21" s="354"/>
      <c r="M21" s="352"/>
      <c r="N21" s="355"/>
      <c r="O21" s="356"/>
      <c r="P21" s="352"/>
      <c r="Q21" s="353"/>
      <c r="R21" s="356"/>
      <c r="S21" s="355"/>
      <c r="T21" s="352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386"/>
      <c r="J22" s="335"/>
      <c r="K22" s="336"/>
      <c r="L22" s="337"/>
      <c r="M22" s="335"/>
      <c r="N22" s="338"/>
      <c r="O22" s="339"/>
      <c r="P22" s="335"/>
      <c r="Q22" s="336"/>
      <c r="R22" s="339"/>
      <c r="S22" s="338"/>
      <c r="T22" s="335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391"/>
      <c r="J23" s="357"/>
      <c r="K23" s="358"/>
      <c r="L23" s="359"/>
      <c r="M23" s="357"/>
      <c r="N23" s="360"/>
      <c r="O23" s="361"/>
      <c r="P23" s="357"/>
      <c r="Q23" s="358"/>
      <c r="R23" s="361"/>
      <c r="S23" s="360"/>
      <c r="T23" s="357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392"/>
      <c r="J24" s="149">
        <f>J8+J12</f>
        <v>2.3380000000000001</v>
      </c>
      <c r="K24" s="149">
        <f>K8+K12</f>
        <v>1.012</v>
      </c>
      <c r="L24" s="362"/>
      <c r="M24" s="149">
        <f>M8+M12</f>
        <v>2.7490000000000001</v>
      </c>
      <c r="N24" s="149">
        <f>N8+N12</f>
        <v>0.9850000000000001</v>
      </c>
      <c r="O24" s="363"/>
      <c r="P24" s="149">
        <f>P8+P12</f>
        <v>3.1909999999999998</v>
      </c>
      <c r="Q24" s="149">
        <f>Q8+Q12</f>
        <v>1.046</v>
      </c>
      <c r="R24" s="363"/>
      <c r="S24" s="364">
        <f>S8+S12</f>
        <v>4.242</v>
      </c>
      <c r="T24" s="149">
        <f>T8+T12</f>
        <v>1.5859999999999999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91</v>
      </c>
      <c r="D27" s="157"/>
      <c r="E27" s="365"/>
      <c r="F27" s="139"/>
      <c r="G27" s="139"/>
      <c r="H27" s="142"/>
      <c r="I27" s="161"/>
      <c r="J27" s="162">
        <v>0</v>
      </c>
      <c r="K27" s="163"/>
      <c r="L27" s="164"/>
      <c r="M27" s="162">
        <v>0</v>
      </c>
      <c r="N27" s="165"/>
      <c r="O27" s="161"/>
      <c r="P27" s="162">
        <v>0</v>
      </c>
      <c r="Q27" s="163"/>
      <c r="R27" s="161"/>
      <c r="S27" s="165">
        <v>0</v>
      </c>
      <c r="T27" s="163"/>
    </row>
    <row r="28" spans="1:20" ht="14.25" customHeight="1">
      <c r="A28" s="11"/>
      <c r="B28" s="11"/>
      <c r="C28" s="166" t="s">
        <v>92</v>
      </c>
      <c r="D28" s="167"/>
      <c r="E28" s="109"/>
      <c r="F28" s="107"/>
      <c r="G28" s="107"/>
      <c r="H28" s="110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66" t="s">
        <v>93</v>
      </c>
      <c r="D29" s="167"/>
      <c r="E29" s="168">
        <v>49.1</v>
      </c>
      <c r="F29" s="169">
        <v>15</v>
      </c>
      <c r="G29" s="169"/>
      <c r="H29" s="170"/>
      <c r="I29" s="47"/>
      <c r="J29" s="51">
        <v>0.03</v>
      </c>
      <c r="K29" s="53"/>
      <c r="L29" s="50"/>
      <c r="M29" s="51">
        <v>2.8000000000000001E-2</v>
      </c>
      <c r="N29" s="52"/>
      <c r="O29" s="47"/>
      <c r="P29" s="51">
        <v>3.2000000000000001E-2</v>
      </c>
      <c r="Q29" s="53"/>
      <c r="R29" s="47"/>
      <c r="S29" s="52">
        <v>4.1000000000000002E-2</v>
      </c>
      <c r="T29" s="53"/>
    </row>
    <row r="30" spans="1:20" ht="14.25" customHeight="1">
      <c r="A30" s="11"/>
      <c r="B30" s="11"/>
      <c r="C30" s="166" t="s">
        <v>94</v>
      </c>
      <c r="D30" s="167"/>
      <c r="E30" s="168">
        <v>49.1</v>
      </c>
      <c r="F30" s="169">
        <v>15</v>
      </c>
      <c r="G30" s="169"/>
      <c r="H30" s="170"/>
      <c r="I30" s="47"/>
      <c r="J30" s="393">
        <v>5.6000000000000001E-2</v>
      </c>
      <c r="K30" s="53"/>
      <c r="L30" s="50"/>
      <c r="M30" s="51">
        <v>5.3999999999999999E-2</v>
      </c>
      <c r="N30" s="52"/>
      <c r="O30" s="47"/>
      <c r="P30" s="51">
        <v>5.3999999999999999E-2</v>
      </c>
      <c r="Q30" s="53"/>
      <c r="R30" s="47"/>
      <c r="S30" s="52">
        <v>5.3999999999999999E-2</v>
      </c>
      <c r="T30" s="53"/>
    </row>
    <row r="31" spans="1:20" ht="14.25" customHeight="1">
      <c r="A31" s="11"/>
      <c r="B31" s="11"/>
      <c r="C31" s="166" t="s">
        <v>95</v>
      </c>
      <c r="D31" s="167"/>
      <c r="E31" s="168">
        <v>49.1</v>
      </c>
      <c r="F31" s="169">
        <v>15</v>
      </c>
      <c r="G31" s="169"/>
      <c r="H31" s="170"/>
      <c r="I31" s="47"/>
      <c r="J31" s="51">
        <v>9.4E-2</v>
      </c>
      <c r="K31" s="53"/>
      <c r="L31" s="51"/>
      <c r="M31" s="51">
        <v>9.9000000000000005E-2</v>
      </c>
      <c r="N31" s="52"/>
      <c r="O31" s="47"/>
      <c r="P31" s="51">
        <v>0.111</v>
      </c>
      <c r="Q31" s="53"/>
      <c r="R31" s="47"/>
      <c r="S31" s="52">
        <v>0.158</v>
      </c>
      <c r="T31" s="53"/>
    </row>
    <row r="32" spans="1:20" ht="14.25" customHeight="1">
      <c r="A32" s="11"/>
      <c r="B32" s="11"/>
      <c r="C32" s="166" t="s">
        <v>96</v>
      </c>
      <c r="D32" s="167"/>
      <c r="E32" s="168"/>
      <c r="F32" s="169"/>
      <c r="G32" s="169"/>
      <c r="H32" s="170"/>
      <c r="I32" s="47"/>
      <c r="J32" s="51">
        <v>0.152</v>
      </c>
      <c r="K32" s="53"/>
      <c r="L32" s="50"/>
      <c r="M32" s="51">
        <v>0.15</v>
      </c>
      <c r="N32" s="52"/>
      <c r="O32" s="47"/>
      <c r="P32" s="51">
        <v>0.152</v>
      </c>
      <c r="Q32" s="53"/>
      <c r="R32" s="47"/>
      <c r="S32" s="52">
        <v>0.20200000000000001</v>
      </c>
      <c r="T32" s="53"/>
    </row>
    <row r="33" spans="1:20" ht="14.25" customHeight="1">
      <c r="A33" s="11"/>
      <c r="B33" s="11"/>
      <c r="C33" s="166" t="s">
        <v>97</v>
      </c>
      <c r="D33" s="167"/>
      <c r="E33" s="168"/>
      <c r="F33" s="169"/>
      <c r="G33" s="169"/>
      <c r="H33" s="170"/>
      <c r="I33" s="47"/>
      <c r="J33" s="51">
        <v>0.16500000000000001</v>
      </c>
      <c r="K33" s="53"/>
      <c r="L33" s="50"/>
      <c r="M33" s="51">
        <v>0.16500000000000001</v>
      </c>
      <c r="N33" s="52"/>
      <c r="O33" s="47"/>
      <c r="P33" s="51">
        <v>0.16500000000000001</v>
      </c>
      <c r="Q33" s="53"/>
      <c r="R33" s="47"/>
      <c r="S33" s="52">
        <v>0.16500000000000001</v>
      </c>
      <c r="T33" s="53"/>
    </row>
    <row r="34" spans="1:20" ht="14.25" customHeight="1">
      <c r="A34" s="11"/>
      <c r="B34" s="11"/>
      <c r="C34" s="166" t="s">
        <v>98</v>
      </c>
      <c r="D34" s="167"/>
      <c r="E34" s="168">
        <v>49.1</v>
      </c>
      <c r="F34" s="169">
        <v>15</v>
      </c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2">
        <v>0</v>
      </c>
      <c r="T34" s="53"/>
    </row>
    <row r="35" spans="1:20" ht="14.25" customHeight="1">
      <c r="A35" s="11"/>
      <c r="B35" s="11"/>
      <c r="C35" s="166" t="s">
        <v>99</v>
      </c>
      <c r="D35" s="167"/>
      <c r="E35" s="168"/>
      <c r="F35" s="169"/>
      <c r="G35" s="169"/>
      <c r="H35" s="170"/>
      <c r="I35" s="47"/>
      <c r="J35" s="330">
        <v>0.93100000000000005</v>
      </c>
      <c r="K35" s="330"/>
      <c r="L35" s="330"/>
      <c r="M35" s="330">
        <v>1.0860000000000001</v>
      </c>
      <c r="N35" s="330"/>
      <c r="O35" s="330"/>
      <c r="P35" s="330">
        <v>1.409</v>
      </c>
      <c r="Q35" s="330"/>
      <c r="R35" s="330"/>
      <c r="S35" s="330">
        <v>1.728</v>
      </c>
      <c r="T35" s="53"/>
    </row>
    <row r="36" spans="1:20" ht="14.25" customHeight="1">
      <c r="A36" s="11"/>
      <c r="B36" s="11"/>
      <c r="C36" s="166" t="s">
        <v>100</v>
      </c>
      <c r="D36" s="367"/>
      <c r="E36" s="168">
        <v>49.1</v>
      </c>
      <c r="F36" s="169">
        <v>15</v>
      </c>
      <c r="G36" s="169"/>
      <c r="H36" s="170"/>
      <c r="I36" s="47"/>
      <c r="J36" s="51">
        <v>0</v>
      </c>
      <c r="K36" s="53"/>
      <c r="L36" s="50"/>
      <c r="M36" s="51">
        <v>0</v>
      </c>
      <c r="N36" s="52"/>
      <c r="O36" s="47"/>
      <c r="P36" s="51">
        <v>0</v>
      </c>
      <c r="Q36" s="53"/>
      <c r="R36" s="47"/>
      <c r="S36" s="52">
        <v>0</v>
      </c>
      <c r="T36" s="53"/>
    </row>
    <row r="37" spans="1:20" ht="14.25" customHeight="1">
      <c r="A37" s="11"/>
      <c r="B37" s="11"/>
      <c r="C37" s="166" t="s">
        <v>101</v>
      </c>
      <c r="D37" s="167"/>
      <c r="E37" s="168">
        <v>49.1</v>
      </c>
      <c r="F37" s="169">
        <v>15</v>
      </c>
      <c r="G37" s="169"/>
      <c r="H37" s="170"/>
      <c r="I37" s="47"/>
      <c r="J37" s="51">
        <v>0.04</v>
      </c>
      <c r="K37" s="53"/>
      <c r="L37" s="50"/>
      <c r="M37" s="51">
        <v>0.04</v>
      </c>
      <c r="N37" s="52"/>
      <c r="O37" s="47"/>
      <c r="P37" s="51">
        <v>0.04</v>
      </c>
      <c r="Q37" s="53"/>
      <c r="R37" s="47"/>
      <c r="S37" s="52">
        <v>0.182</v>
      </c>
      <c r="T37" s="53"/>
    </row>
    <row r="38" spans="1:20" ht="14.25" customHeight="1">
      <c r="A38" s="11"/>
      <c r="B38" s="11"/>
      <c r="C38" s="166" t="s">
        <v>102</v>
      </c>
      <c r="D38" s="167"/>
      <c r="E38" s="168"/>
      <c r="F38" s="169"/>
      <c r="G38" s="169"/>
      <c r="H38" s="170"/>
      <c r="I38" s="47"/>
      <c r="J38" s="330">
        <v>0.67400000000000004</v>
      </c>
      <c r="K38" s="330"/>
      <c r="L38" s="330"/>
      <c r="M38" s="330">
        <v>0.66400000000000003</v>
      </c>
      <c r="N38" s="330"/>
      <c r="O38" s="330"/>
      <c r="P38" s="330">
        <v>1.0129999999999999</v>
      </c>
      <c r="Q38" s="330"/>
      <c r="R38" s="330"/>
      <c r="S38" s="330">
        <v>1.18</v>
      </c>
      <c r="T38" s="53"/>
    </row>
    <row r="39" spans="1:20" ht="14.25" customHeight="1">
      <c r="A39" s="11"/>
      <c r="B39" s="11"/>
      <c r="C39" s="166" t="s">
        <v>103</v>
      </c>
      <c r="D39" s="367"/>
      <c r="E39" s="168">
        <v>49.1</v>
      </c>
      <c r="F39" s="169">
        <v>15</v>
      </c>
      <c r="G39" s="169"/>
      <c r="H39" s="170"/>
      <c r="I39" s="47"/>
      <c r="J39" s="51">
        <v>1.2E-2</v>
      </c>
      <c r="K39" s="53"/>
      <c r="L39" s="50"/>
      <c r="M39" s="51">
        <v>1.2E-2</v>
      </c>
      <c r="N39" s="52"/>
      <c r="O39" s="47"/>
      <c r="P39" s="51">
        <v>1.2E-2</v>
      </c>
      <c r="Q39" s="53"/>
      <c r="R39" s="47"/>
      <c r="S39" s="52">
        <v>1.2E-2</v>
      </c>
      <c r="T39" s="53"/>
    </row>
    <row r="40" spans="1:20" ht="14.25" customHeight="1">
      <c r="A40" s="11"/>
      <c r="B40" s="11"/>
      <c r="C40" s="166" t="s">
        <v>104</v>
      </c>
      <c r="D40" s="167"/>
      <c r="E40" s="50"/>
      <c r="F40" s="169"/>
      <c r="G40" s="169"/>
      <c r="H40" s="170"/>
      <c r="I40" s="47"/>
      <c r="J40" s="51">
        <v>0.151</v>
      </c>
      <c r="K40" s="53"/>
      <c r="L40" s="50"/>
      <c r="M40" s="51">
        <v>3.6999999999999998E-2</v>
      </c>
      <c r="N40" s="52"/>
      <c r="O40" s="47"/>
      <c r="P40" s="51">
        <v>5.7000000000000002E-2</v>
      </c>
      <c r="Q40" s="53"/>
      <c r="R40" s="47"/>
      <c r="S40" s="52">
        <v>9.1999999999999998E-2</v>
      </c>
      <c r="T40" s="53"/>
    </row>
    <row r="41" spans="1:20" ht="14.25" customHeight="1">
      <c r="A41" s="11"/>
      <c r="B41" s="11"/>
      <c r="C41" s="368" t="s">
        <v>105</v>
      </c>
      <c r="D41" s="369"/>
      <c r="E41" s="168">
        <v>49.1</v>
      </c>
      <c r="F41" s="169">
        <v>15</v>
      </c>
      <c r="G41" s="169"/>
      <c r="H41" s="170"/>
      <c r="I41" s="47"/>
      <c r="J41" s="51">
        <v>3.2000000000000001E-2</v>
      </c>
      <c r="K41" s="53"/>
      <c r="L41" s="50"/>
      <c r="M41" s="51">
        <v>3.3000000000000002E-2</v>
      </c>
      <c r="N41" s="52"/>
      <c r="O41" s="47"/>
      <c r="P41" s="51">
        <v>3.6999999999999998E-2</v>
      </c>
      <c r="Q41" s="53"/>
      <c r="R41" s="47"/>
      <c r="S41" s="52">
        <v>6.7000000000000004E-2</v>
      </c>
      <c r="T41" s="394"/>
    </row>
    <row r="42" spans="1:20" ht="14.25" customHeight="1">
      <c r="A42" s="11"/>
      <c r="B42" s="11"/>
      <c r="C42" s="166" t="s">
        <v>106</v>
      </c>
      <c r="D42" s="167"/>
      <c r="E42" s="168"/>
      <c r="F42" s="169"/>
      <c r="G42" s="169"/>
      <c r="H42" s="170"/>
      <c r="I42" s="47"/>
      <c r="J42" s="51">
        <v>0.183</v>
      </c>
      <c r="K42" s="53"/>
      <c r="L42" s="50"/>
      <c r="M42" s="51">
        <v>0.188</v>
      </c>
      <c r="N42" s="52"/>
      <c r="O42" s="47"/>
      <c r="P42" s="51">
        <v>0.2</v>
      </c>
      <c r="Q42" s="53"/>
      <c r="R42" s="47"/>
      <c r="S42" s="52">
        <v>0.247</v>
      </c>
      <c r="T42" s="394"/>
    </row>
    <row r="43" spans="1:20" ht="14.25" customHeight="1">
      <c r="A43" s="11"/>
      <c r="B43" s="11"/>
      <c r="C43" s="166" t="s">
        <v>107</v>
      </c>
      <c r="D43" s="167"/>
      <c r="E43" s="168">
        <v>49.1</v>
      </c>
      <c r="F43" s="169">
        <v>15</v>
      </c>
      <c r="G43" s="169"/>
      <c r="H43" s="170"/>
      <c r="I43" s="47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4.3999999999999997E-2</v>
      </c>
      <c r="T43" s="394"/>
    </row>
    <row r="44" spans="1:20" ht="14.25" customHeight="1">
      <c r="A44" s="11"/>
      <c r="B44" s="11"/>
      <c r="C44" s="166" t="s">
        <v>108</v>
      </c>
      <c r="D44" s="167"/>
      <c r="E44" s="168">
        <v>49.1</v>
      </c>
      <c r="F44" s="169">
        <v>15</v>
      </c>
      <c r="G44" s="169"/>
      <c r="H44" s="170"/>
      <c r="I44" s="47"/>
      <c r="J44" s="51">
        <v>0.2</v>
      </c>
      <c r="K44" s="53"/>
      <c r="L44" s="50"/>
      <c r="M44" s="51">
        <v>0.2</v>
      </c>
      <c r="N44" s="52"/>
      <c r="O44" s="47"/>
      <c r="P44" s="51">
        <v>0.2</v>
      </c>
      <c r="Q44" s="53"/>
      <c r="R44" s="47"/>
      <c r="S44" s="52">
        <v>0.19800000000000001</v>
      </c>
      <c r="T44" s="53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75"/>
      <c r="J45" s="176"/>
      <c r="K45" s="112"/>
      <c r="L45" s="177"/>
      <c r="M45" s="176"/>
      <c r="N45" s="178"/>
      <c r="O45" s="175"/>
      <c r="P45" s="176"/>
      <c r="Q45" s="112"/>
      <c r="R45" s="175"/>
      <c r="S45" s="178"/>
      <c r="T45" s="112"/>
    </row>
    <row r="46" spans="1:20" ht="14.25" customHeight="1">
      <c r="A46" s="11"/>
      <c r="B46" s="11"/>
      <c r="C46" s="368"/>
      <c r="D46" s="369"/>
      <c r="E46" s="109"/>
      <c r="F46" s="107"/>
      <c r="G46" s="107"/>
      <c r="H46" s="110"/>
      <c r="I46" s="175"/>
      <c r="J46" s="176"/>
      <c r="K46" s="112"/>
      <c r="L46" s="177"/>
      <c r="M46" s="176"/>
      <c r="N46" s="178"/>
      <c r="O46" s="175"/>
      <c r="P46" s="176"/>
      <c r="Q46" s="112"/>
      <c r="R46" s="175"/>
      <c r="S46" s="178"/>
      <c r="T46" s="112"/>
    </row>
    <row r="47" spans="1:20" ht="14.25" customHeight="1">
      <c r="A47" s="11"/>
      <c r="B47" s="11"/>
      <c r="C47" s="166"/>
      <c r="D47" s="167"/>
      <c r="E47" s="109"/>
      <c r="F47" s="107"/>
      <c r="G47" s="107"/>
      <c r="H47" s="110"/>
      <c r="I47" s="175"/>
      <c r="J47" s="176"/>
      <c r="K47" s="112"/>
      <c r="L47" s="177"/>
      <c r="M47" s="176"/>
      <c r="N47" s="178"/>
      <c r="O47" s="175"/>
      <c r="P47" s="176"/>
      <c r="Q47" s="112"/>
      <c r="R47" s="175"/>
      <c r="S47" s="178"/>
      <c r="T47" s="112"/>
    </row>
    <row r="48" spans="1:20" ht="14.25" customHeight="1">
      <c r="A48" s="11"/>
      <c r="B48" s="11"/>
      <c r="C48" s="370"/>
      <c r="D48" s="371"/>
      <c r="E48" s="109"/>
      <c r="F48" s="107"/>
      <c r="G48" s="107"/>
      <c r="H48" s="110"/>
      <c r="I48" s="175"/>
      <c r="J48" s="176"/>
      <c r="K48" s="112"/>
      <c r="L48" s="177"/>
      <c r="M48" s="176"/>
      <c r="N48" s="178"/>
      <c r="O48" s="175"/>
      <c r="P48" s="176"/>
      <c r="Q48" s="112"/>
      <c r="R48" s="175"/>
      <c r="S48" s="178"/>
      <c r="T48" s="112"/>
    </row>
    <row r="49" spans="1:23" ht="14.25" customHeight="1">
      <c r="A49" s="11"/>
      <c r="B49" s="11"/>
      <c r="C49" s="166"/>
      <c r="D49" s="167"/>
      <c r="E49" s="109"/>
      <c r="F49" s="107"/>
      <c r="G49" s="107"/>
      <c r="H49" s="110"/>
      <c r="I49" s="175"/>
      <c r="J49" s="176"/>
      <c r="K49" s="112"/>
      <c r="L49" s="177"/>
      <c r="M49" s="176"/>
      <c r="N49" s="178"/>
      <c r="O49" s="175"/>
      <c r="P49" s="176"/>
      <c r="Q49" s="112"/>
      <c r="R49" s="175"/>
      <c r="S49" s="178"/>
      <c r="T49" s="112"/>
    </row>
    <row r="50" spans="1:23" ht="14.25" customHeight="1">
      <c r="A50" s="11"/>
      <c r="B50" s="11"/>
      <c r="C50" s="166"/>
      <c r="D50" s="167"/>
      <c r="E50" s="109"/>
      <c r="F50" s="107"/>
      <c r="G50" s="107"/>
      <c r="H50" s="110"/>
      <c r="I50" s="175"/>
      <c r="J50" s="176"/>
      <c r="K50" s="112"/>
      <c r="L50" s="177"/>
      <c r="M50" s="176"/>
      <c r="N50" s="178"/>
      <c r="O50" s="175"/>
      <c r="P50" s="176"/>
      <c r="Q50" s="112"/>
      <c r="R50" s="175"/>
      <c r="S50" s="178"/>
      <c r="T50" s="112"/>
    </row>
    <row r="51" spans="1:23" ht="14.25" customHeight="1">
      <c r="A51" s="11"/>
      <c r="B51" s="11"/>
      <c r="C51" s="166"/>
      <c r="D51" s="167"/>
      <c r="E51" s="109"/>
      <c r="F51" s="107"/>
      <c r="G51" s="107"/>
      <c r="H51" s="110"/>
      <c r="I51" s="175"/>
      <c r="J51" s="176"/>
      <c r="K51" s="112"/>
      <c r="L51" s="177"/>
      <c r="M51" s="176"/>
      <c r="N51" s="178"/>
      <c r="O51" s="175"/>
      <c r="P51" s="176"/>
      <c r="Q51" s="112"/>
      <c r="R51" s="175"/>
      <c r="S51" s="178"/>
      <c r="T51" s="112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79"/>
      <c r="I52" s="180"/>
      <c r="J52" s="181"/>
      <c r="K52" s="182"/>
      <c r="L52" s="183"/>
      <c r="M52" s="181"/>
      <c r="N52" s="184"/>
      <c r="O52" s="180"/>
      <c r="P52" s="181"/>
      <c r="Q52" s="182"/>
      <c r="R52" s="180"/>
      <c r="S52" s="184"/>
      <c r="T52" s="182"/>
    </row>
    <row r="53" spans="1:23" ht="14.25" customHeight="1">
      <c r="A53" s="185"/>
      <c r="B53" s="186"/>
      <c r="C53" s="204"/>
      <c r="D53" s="372"/>
      <c r="E53" s="100" t="s">
        <v>50</v>
      </c>
      <c r="F53" s="373">
        <f>IF(K58&gt;0,SQRT((1-K58^2)/K58^2),)</f>
        <v>0</v>
      </c>
      <c r="G53" s="188"/>
      <c r="H53" s="189"/>
      <c r="I53" s="186"/>
      <c r="J53" s="96"/>
      <c r="K53" s="97"/>
      <c r="L53" s="100" t="s">
        <v>50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374"/>
      <c r="D54" s="375"/>
      <c r="E54" s="152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 t="s">
        <v>50</v>
      </c>
      <c r="M54" s="376">
        <f>IF(I59&gt;0,SQRT((1-I59^2)/I59^2),)</f>
        <v>0</v>
      </c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208"/>
      <c r="J57" s="209" t="s">
        <v>109</v>
      </c>
      <c r="K57" s="212"/>
      <c r="L57" s="377"/>
      <c r="M57" s="209" t="s">
        <v>109</v>
      </c>
      <c r="N57" s="378"/>
      <c r="O57" s="213"/>
      <c r="P57" s="209" t="s">
        <v>109</v>
      </c>
      <c r="Q57" s="212"/>
      <c r="R57" s="213"/>
      <c r="S57" s="209" t="s">
        <v>109</v>
      </c>
      <c r="T57" s="210"/>
    </row>
    <row r="58" spans="1:23" ht="14.25" customHeight="1" thickBo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9"/>
      <c r="I58" s="220"/>
      <c r="J58" s="221"/>
      <c r="K58" s="222"/>
      <c r="L58" s="220"/>
      <c r="M58" s="221"/>
      <c r="N58" s="222"/>
      <c r="O58" s="220"/>
      <c r="P58" s="221"/>
      <c r="Q58" s="222"/>
      <c r="R58" s="220"/>
      <c r="S58" s="221"/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8"/>
      <c r="I59" s="229"/>
      <c r="J59" s="221"/>
      <c r="K59" s="231"/>
      <c r="L59" s="229"/>
      <c r="M59" s="221"/>
      <c r="N59" s="231"/>
      <c r="O59" s="229"/>
      <c r="P59" s="221"/>
      <c r="Q59" s="231"/>
      <c r="R59" s="229"/>
      <c r="S59" s="221"/>
      <c r="T59" s="2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4"/>
      <c r="I60" s="102"/>
      <c r="J60" s="205"/>
      <c r="K60" s="198"/>
      <c r="L60" s="102"/>
      <c r="M60" s="205"/>
      <c r="N60" s="103"/>
      <c r="O60" s="102"/>
      <c r="P60" s="205"/>
      <c r="Q60" s="103"/>
      <c r="R60" s="102"/>
      <c r="S60" s="205"/>
      <c r="T60" s="103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40"/>
      <c r="I61" s="113"/>
      <c r="J61" s="207"/>
      <c r="K61" s="207"/>
      <c r="L61" s="113"/>
      <c r="M61" s="207"/>
      <c r="N61" s="114"/>
      <c r="O61" s="113"/>
      <c r="P61" s="207"/>
      <c r="Q61" s="114"/>
      <c r="R61" s="113"/>
      <c r="S61" s="207"/>
      <c r="T61" s="114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45">
        <f>ROUND((V8^2+W8^2)*[1]АРЭС!$F$10/[1]АРЭС!$C$10^2,4)</f>
        <v>2.9999999999999997E-4</v>
      </c>
      <c r="J62" s="246" t="s">
        <v>59</v>
      </c>
      <c r="K62" s="247">
        <f>ROUND((V8^2+W8^2)*[1]АРЭС!$I$10/([1]АРЭС!$C$10*100),4)</f>
        <v>9.4999999999999998E-3</v>
      </c>
      <c r="L62" s="245">
        <f>ROUND((X8^2+Y8^2)*[1]АРЭС!$F$10/[1]АРЭС!$C$10^2,4)</f>
        <v>5.0000000000000001E-4</v>
      </c>
      <c r="M62" s="246" t="s">
        <v>59</v>
      </c>
      <c r="N62" s="247">
        <f>ROUND((X8^2+Y8^2)*[1]АРЭС!$I$10/([1]АРЭС!$C$10*100),4)</f>
        <v>1.35E-2</v>
      </c>
      <c r="O62" s="245">
        <f>ROUND((Z8^2+AA8^2)*[1]АРЭС!$F$10/[1]АРЭС!$C$10^2,4)</f>
        <v>5.9999999999999995E-4</v>
      </c>
      <c r="P62" s="246" t="s">
        <v>59</v>
      </c>
      <c r="Q62" s="247">
        <f>ROUND((Z8^2+AA8^2)*[1]АРЭС!$I$10/([1]АРЭС!$C$10*100),4)</f>
        <v>1.6799999999999999E-2</v>
      </c>
      <c r="R62" s="245">
        <f>ROUND((AB8^2+AC8^2)*[1]АРЭС!$F$10/[1]АРЭС!$C$10^2,4)</f>
        <v>1.5E-3</v>
      </c>
      <c r="S62" s="246" t="s">
        <v>59</v>
      </c>
      <c r="T62" s="247">
        <f>ROUND((AB8^2+AC8^2)*[1]АРЭС!$I$10/([1]АРЭС!$C$10*100),4)</f>
        <v>4.3700000000000003E-2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ROUND((V12^2+W12^2)*[1]АРЭС!$F$11/[1]АРЭС!$C$11^2,4)</f>
        <v>4.0000000000000002E-4</v>
      </c>
      <c r="J63" s="252" t="s">
        <v>59</v>
      </c>
      <c r="K63" s="253">
        <f>ROUND((V12^2+W12^2)*[1]АРЭС!$I$11/([1]АРЭС!$C$11*100),4)</f>
        <v>1.29E-2</v>
      </c>
      <c r="L63" s="251">
        <f>ROUND((X12^2+Y12^2)*[1]АРЭС!$F$11/[1]АРЭС!$C$11^2,4)</f>
        <v>5.0000000000000001E-4</v>
      </c>
      <c r="M63" s="252" t="s">
        <v>59</v>
      </c>
      <c r="N63" s="253">
        <f>ROUND((X12^2+Y12^2)*[1]АРЭС!$I$11/([1]АРЭС!$C$11*100),4)</f>
        <v>1.5699999999999999E-2</v>
      </c>
      <c r="O63" s="251">
        <f>ROUND((Z12^2+AA12^2)*[1]АРЭС!$F$11/[1]АРЭС!$C$11^2,4)</f>
        <v>6.9999999999999999E-4</v>
      </c>
      <c r="P63" s="252" t="s">
        <v>59</v>
      </c>
      <c r="Q63" s="253">
        <f>ROUND((Z12^2+AA12^2)*[1]АРЭС!$I$11/([1]АРЭС!$C$11*100),4)</f>
        <v>2.1700000000000001E-2</v>
      </c>
      <c r="R63" s="251">
        <f>ROUND((AB12^2+AC12^2)*[1]АРЭС!$F$11/[1]АРЭС!$C$11^2,4)</f>
        <v>8.9999999999999998E-4</v>
      </c>
      <c r="S63" s="252" t="s">
        <v>59</v>
      </c>
      <c r="T63" s="253">
        <f>ROUND((AB12^2+AC12^2)*[1]АРЭС!$I$11/([1]АРЭС!$C$11*100),4)</f>
        <v>2.7400000000000001E-2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I62+V8+V7+H6</f>
        <v>1.0492999999999999</v>
      </c>
      <c r="J66" s="266" t="s">
        <v>59</v>
      </c>
      <c r="K66" s="267">
        <f>K62+W8+W7+H7</f>
        <v>0.69969999999999999</v>
      </c>
      <c r="L66" s="265">
        <f>L62+X8+X7+H6</f>
        <v>1.3074999999999999</v>
      </c>
      <c r="M66" s="266" t="s">
        <v>59</v>
      </c>
      <c r="N66" s="268">
        <f>N62+Y8+Y7+H7</f>
        <v>0.68069999999999997</v>
      </c>
      <c r="O66" s="269">
        <f>O62+Z8+Z7+H6</f>
        <v>1.4835999999999998</v>
      </c>
      <c r="P66" s="266" t="s">
        <v>59</v>
      </c>
      <c r="Q66" s="267">
        <f>Q62+AA8+AA7+H7</f>
        <v>0.68200000000000005</v>
      </c>
      <c r="R66" s="265">
        <f>R62+AB8+AB7+H6</f>
        <v>2.3355000000000001</v>
      </c>
      <c r="S66" s="266" t="s">
        <v>59</v>
      </c>
      <c r="T66" s="268">
        <f>T62+AC8+AC7+H7</f>
        <v>1.1369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I63+V12+V11+H10</f>
        <v>1.3393999999999999</v>
      </c>
      <c r="J67" s="254" t="s">
        <v>59</v>
      </c>
      <c r="K67" s="276">
        <f>K63+W12+W11+H11</f>
        <v>0.57790000000000008</v>
      </c>
      <c r="L67" s="277">
        <f>L63+X12+X11+H10</f>
        <v>1.4924999999999999</v>
      </c>
      <c r="M67" s="254" t="s">
        <v>59</v>
      </c>
      <c r="N67" s="278">
        <f>N63+Y12+Y11+H11</f>
        <v>0.57669999999999999</v>
      </c>
      <c r="O67" s="276">
        <f>O63+Z12+Z11+H10</f>
        <v>1.7586999999999999</v>
      </c>
      <c r="P67" s="254" t="s">
        <v>59</v>
      </c>
      <c r="Q67" s="276">
        <f>Q63+AA12+AA11+H11</f>
        <v>0.64570000000000005</v>
      </c>
      <c r="R67" s="277">
        <f>R63+AB12+AB11+H10</f>
        <v>1.9588999999999999</v>
      </c>
      <c r="S67" s="254" t="s">
        <v>59</v>
      </c>
      <c r="T67" s="278">
        <f>T63+AC12+AC11+H11</f>
        <v>0.76339999999999997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2.3887</v>
      </c>
      <c r="J70" s="291" t="s">
        <v>59</v>
      </c>
      <c r="K70" s="292">
        <f>K66+K67</f>
        <v>1.2776000000000001</v>
      </c>
      <c r="L70" s="290">
        <f>L66+L67</f>
        <v>2.8</v>
      </c>
      <c r="M70" s="291" t="s">
        <v>59</v>
      </c>
      <c r="N70" s="292">
        <f>N66+N67</f>
        <v>1.2574000000000001</v>
      </c>
      <c r="O70" s="290">
        <f>O66+O67</f>
        <v>3.2422999999999997</v>
      </c>
      <c r="P70" s="291" t="s">
        <v>59</v>
      </c>
      <c r="Q70" s="292">
        <f>Q66+Q67</f>
        <v>1.3277000000000001</v>
      </c>
      <c r="R70" s="290">
        <f>R66+R67</f>
        <v>4.2943999999999996</v>
      </c>
      <c r="S70" s="291" t="s">
        <v>59</v>
      </c>
      <c r="T70" s="292">
        <f>T66+T67</f>
        <v>1.9003000000000001</v>
      </c>
    </row>
    <row r="71" spans="1:20" ht="14.25" customHeight="1" thickBot="1">
      <c r="A71" s="11"/>
      <c r="B71" s="121" t="s">
        <v>65</v>
      </c>
      <c r="C71" s="379"/>
      <c r="D71" s="380"/>
      <c r="E71" s="293" t="s">
        <v>66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 s="381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4"/>
  <sheetViews>
    <sheetView topLeftCell="A49" workbookViewId="0">
      <selection activeCell="H43" sqref="H43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74</v>
      </c>
      <c r="J3" s="9"/>
      <c r="K3" s="10"/>
      <c r="L3" s="8" t="s">
        <v>12</v>
      </c>
      <c r="M3" s="9"/>
      <c r="N3" s="10"/>
      <c r="O3" s="8" t="s">
        <v>75</v>
      </c>
      <c r="P3" s="9"/>
      <c r="Q3" s="10"/>
      <c r="R3" s="8" t="s">
        <v>13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09">
        <v>7</v>
      </c>
      <c r="F6" s="310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04" t="s">
        <v>25</v>
      </c>
      <c r="H7" s="311">
        <f>[1]АРЭС!$L$10</f>
        <v>0.13119999999999998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12">
        <f>IF(I7&gt;0,ROUND(I7*$I$56*$I$58*SQRT(3)/1000,2),J7)</f>
        <v>0</v>
      </c>
      <c r="W7" s="313">
        <f>IF(K7&gt;0,K7,ROUND(V7*$M$53,2))</f>
        <v>0</v>
      </c>
      <c r="X7" s="312">
        <f>IF(L7&gt;0,ROUND(L7*$L$56*$L$58*SQRT(3)/1000,2),M7)</f>
        <v>0</v>
      </c>
      <c r="Y7" s="313">
        <f>IF(N7&gt;0,N7,ROUND(X7*$M$53,2))</f>
        <v>0</v>
      </c>
      <c r="Z7" s="312">
        <f>IF(O7&gt;0,ROUND(O7*$O$56*$O$58*SQRT(3)/1000,2),P7)</f>
        <v>0</v>
      </c>
      <c r="AA7" s="313">
        <f>IF(Q7&gt;0,Q7,ROUND(Z7*$M$53,2))</f>
        <v>0</v>
      </c>
      <c r="AB7" s="312">
        <f>IF(R7&gt;0,ROUND(R7*$R$56*$R$58*SQRT(3)/1000,2),S7)</f>
        <v>0</v>
      </c>
      <c r="AC7" s="31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88"/>
      <c r="F8" s="89"/>
      <c r="G8" s="90"/>
      <c r="H8" s="91"/>
      <c r="I8" s="65"/>
      <c r="J8" s="61">
        <v>2.8460000000000001</v>
      </c>
      <c r="K8" s="314">
        <v>1.079</v>
      </c>
      <c r="L8" s="315"/>
      <c r="M8" s="61">
        <v>3.0529999999999999</v>
      </c>
      <c r="N8" s="314">
        <v>1.2909999999999999</v>
      </c>
      <c r="O8" s="316"/>
      <c r="P8" s="61">
        <v>2.8010000000000002</v>
      </c>
      <c r="Q8" s="314">
        <v>1.171</v>
      </c>
      <c r="R8" s="316"/>
      <c r="S8" s="317">
        <v>2.702</v>
      </c>
      <c r="T8" s="61">
        <v>1.0880000000000001</v>
      </c>
      <c r="U8" s="39" t="s">
        <v>89</v>
      </c>
      <c r="V8" s="312">
        <f>IF(I8&gt;0,ROUND(I8*$I$57*$K$58*SQRT(3)/1000,3),J8)</f>
        <v>2.8460000000000001</v>
      </c>
      <c r="W8" s="313">
        <f>IF(K8&gt;0,K8,ROUND(V8*$F$53,3))</f>
        <v>1.079</v>
      </c>
      <c r="X8" s="312">
        <f>IF(L8&gt;0,ROUND(L8*$L$57*$N$58*SQRT(3)/1000,3),M8)</f>
        <v>3.0529999999999999</v>
      </c>
      <c r="Y8" s="313">
        <f>IF(N8&gt;0,N8,ROUND(X8*$F$53,3))</f>
        <v>1.2909999999999999</v>
      </c>
      <c r="Z8" s="312">
        <f>IF(O8&gt;0,ROUND(O8*$O$57*$Q$58*SQRT(3)/1000,3),P8)</f>
        <v>2.8010000000000002</v>
      </c>
      <c r="AA8" s="313">
        <f>IF(Q8&gt;0,Q8,ROUND(Z8*$F$53,3))</f>
        <v>1.171</v>
      </c>
      <c r="AB8" s="312">
        <f>IF(R8&gt;0,ROUND(R8*$R$57*$T$58*SQRT(3)/1000,3),S8)</f>
        <v>2.702</v>
      </c>
      <c r="AC8" s="313">
        <f>IF(T8&gt;0,T8,ROUND(AB8*$F$53,3))</f>
        <v>1.0880000000000001</v>
      </c>
    </row>
    <row r="9" spans="1:31" ht="14.25" customHeight="1" thickBot="1">
      <c r="A9" s="11"/>
      <c r="B9" s="11"/>
      <c r="C9" s="69"/>
      <c r="D9" s="70" t="s">
        <v>26</v>
      </c>
      <c r="E9" s="318"/>
      <c r="F9" s="319"/>
      <c r="G9" s="319"/>
      <c r="H9" s="320"/>
      <c r="I9" s="79"/>
      <c r="J9" s="321"/>
      <c r="K9" s="322"/>
      <c r="L9" s="323"/>
      <c r="M9" s="321"/>
      <c r="N9" s="324"/>
      <c r="O9" s="325"/>
      <c r="P9" s="321"/>
      <c r="Q9" s="322"/>
      <c r="R9" s="325"/>
      <c r="S9" s="324"/>
      <c r="T9" s="321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90</v>
      </c>
      <c r="D10" s="82">
        <v>110</v>
      </c>
      <c r="E10" s="326">
        <v>7</v>
      </c>
      <c r="F10" s="327"/>
      <c r="G10" s="32" t="s">
        <v>21</v>
      </c>
      <c r="H10" s="33">
        <f>[1]АРЭС!$E$11</f>
        <v>2.1000000000000001E-2</v>
      </c>
      <c r="I10" s="34"/>
      <c r="J10" s="328"/>
      <c r="K10" s="222"/>
      <c r="L10" s="221"/>
      <c r="M10" s="328"/>
      <c r="N10" s="329"/>
      <c r="O10" s="220"/>
      <c r="P10" s="328"/>
      <c r="Q10" s="222"/>
      <c r="R10" s="220"/>
      <c r="S10" s="329"/>
      <c r="T10" s="328"/>
    </row>
    <row r="11" spans="1:31" ht="14.25" customHeight="1">
      <c r="A11" s="11"/>
      <c r="B11" s="11"/>
      <c r="C11" s="41"/>
      <c r="D11" s="42">
        <v>35</v>
      </c>
      <c r="E11" s="43"/>
      <c r="F11" s="44"/>
      <c r="G11" s="104" t="s">
        <v>25</v>
      </c>
      <c r="H11" s="311">
        <f>[1]АРЭС!$L$11</f>
        <v>0.11199999999999999</v>
      </c>
      <c r="I11" s="47"/>
      <c r="J11" s="330"/>
      <c r="K11" s="331"/>
      <c r="L11" s="332"/>
      <c r="M11" s="330"/>
      <c r="N11" s="333"/>
      <c r="O11" s="334"/>
      <c r="P11" s="330"/>
      <c r="Q11" s="331"/>
      <c r="R11" s="334"/>
      <c r="S11" s="333"/>
      <c r="T11" s="330"/>
      <c r="U11" s="39" t="s">
        <v>88</v>
      </c>
      <c r="V11" s="312">
        <f>IF(I11&gt;0,ROUND(I11*$K$56*$I$59*SQRT(3)/1000,2),J11)</f>
        <v>0</v>
      </c>
      <c r="W11" s="313">
        <f>IF(K11&gt;0,K11,ROUND(V11*$M$54,2))</f>
        <v>0</v>
      </c>
      <c r="X11" s="312">
        <f>IF(L11&gt;0,ROUND(L11*$N$56*$L$59*SQRT(3)/1000,2),M11)</f>
        <v>0</v>
      </c>
      <c r="Y11" s="313">
        <f>IF(N11&gt;0,N11,ROUND(X11*$M$54,2))</f>
        <v>0</v>
      </c>
      <c r="Z11" s="312">
        <f>IF(O11&gt;0,ROUND(O11*$Q$56*$O$59*SQRT(3)/1000,2),P11)</f>
        <v>0</v>
      </c>
      <c r="AA11" s="313">
        <f>IF(Q11&gt;0,Q11,ROUND(Z11*$M$54,2))</f>
        <v>0</v>
      </c>
      <c r="AB11" s="312">
        <f>IF(R11&gt;0,ROUND(R11*$T$56*$R$59*SQRT(3)/1000,2),S11)</f>
        <v>0</v>
      </c>
      <c r="AC11" s="31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1">
        <v>2.0339999999999998</v>
      </c>
      <c r="K12" s="314">
        <v>0.65400000000000003</v>
      </c>
      <c r="L12" s="315"/>
      <c r="M12" s="61">
        <v>2.093</v>
      </c>
      <c r="N12" s="317">
        <v>0.73199999999999998</v>
      </c>
      <c r="O12" s="316"/>
      <c r="P12" s="61">
        <v>2.2090000000000001</v>
      </c>
      <c r="Q12" s="314">
        <v>0.77700000000000002</v>
      </c>
      <c r="R12" s="316"/>
      <c r="S12" s="317">
        <v>2.1739999999999999</v>
      </c>
      <c r="T12" s="61">
        <v>0.79800000000000004</v>
      </c>
      <c r="U12" s="39" t="s">
        <v>89</v>
      </c>
      <c r="V12" s="312">
        <f>IF(I12&gt;0,ROUND(I12*$K$57*$K$59*SQRT(3)/1000,3),J12)</f>
        <v>2.0339999999999998</v>
      </c>
      <c r="W12" s="313">
        <f>IF(K12&gt;0,K12,ROUND(V12*$F$54,3))</f>
        <v>0.65400000000000003</v>
      </c>
      <c r="X12" s="312">
        <f>IF(L12&gt;0,ROUND(L12*$N$57*$N$59*SQRT(3)/1000,3),M12)</f>
        <v>2.093</v>
      </c>
      <c r="Y12" s="313">
        <f>IF(N12&gt;0,N12,ROUND(X12*$F$54,3))</f>
        <v>0.73199999999999998</v>
      </c>
      <c r="Z12" s="312">
        <f>IF(O12&gt;0,ROUND(O12*$Q$57*$Q$59*SQRT(3)/1000,3),P12)</f>
        <v>2.2090000000000001</v>
      </c>
      <c r="AA12" s="313">
        <f>IF(Q12&gt;0,Q12,ROUND(Z12*$F$54,3))</f>
        <v>0.77700000000000002</v>
      </c>
      <c r="AB12" s="312">
        <f>IF(R12&gt;0,ROUND(R12*$T$57*$T$59*SQRT(3)/1000,3),S12)</f>
        <v>2.1739999999999999</v>
      </c>
      <c r="AC12" s="313">
        <f>IF(T12&gt;0,T12,ROUND(AB12*$F$54,3))</f>
        <v>0.79800000000000004</v>
      </c>
    </row>
    <row r="13" spans="1:31" ht="14.25" customHeight="1" thickBot="1">
      <c r="A13" s="11"/>
      <c r="B13" s="11"/>
      <c r="C13" s="69"/>
      <c r="D13" s="70" t="s">
        <v>26</v>
      </c>
      <c r="E13" s="318"/>
      <c r="F13" s="319"/>
      <c r="G13" s="319"/>
      <c r="H13" s="320"/>
      <c r="I13" s="79"/>
      <c r="J13" s="321"/>
      <c r="K13" s="322"/>
      <c r="L13" s="323"/>
      <c r="M13" s="321"/>
      <c r="N13" s="324"/>
      <c r="O13" s="325"/>
      <c r="P13" s="321"/>
      <c r="Q13" s="322"/>
      <c r="R13" s="325"/>
      <c r="S13" s="324"/>
      <c r="T13" s="321"/>
    </row>
    <row r="14" spans="1:31" ht="14.25" customHeight="1">
      <c r="A14" s="11"/>
      <c r="B14" s="11"/>
      <c r="C14" s="28" t="s">
        <v>28</v>
      </c>
      <c r="D14" s="82"/>
      <c r="E14" s="92"/>
      <c r="F14" s="93"/>
      <c r="G14" s="32" t="s">
        <v>21</v>
      </c>
      <c r="H14" s="94"/>
      <c r="I14" s="100"/>
      <c r="J14" s="335"/>
      <c r="K14" s="336"/>
      <c r="L14" s="337"/>
      <c r="M14" s="335"/>
      <c r="N14" s="338"/>
      <c r="O14" s="339"/>
      <c r="P14" s="335"/>
      <c r="Q14" s="336"/>
      <c r="R14" s="339"/>
      <c r="S14" s="338"/>
      <c r="T14" s="335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340"/>
      <c r="K15" s="341"/>
      <c r="L15" s="342"/>
      <c r="M15" s="340"/>
      <c r="N15" s="343"/>
      <c r="O15" s="344"/>
      <c r="P15" s="340"/>
      <c r="Q15" s="341"/>
      <c r="R15" s="344"/>
      <c r="S15" s="343"/>
      <c r="T15" s="340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45"/>
      <c r="K16" s="346"/>
      <c r="L16" s="347"/>
      <c r="M16" s="348"/>
      <c r="N16" s="349"/>
      <c r="O16" s="350"/>
      <c r="P16" s="345"/>
      <c r="Q16" s="346"/>
      <c r="R16" s="350"/>
      <c r="S16" s="351"/>
      <c r="T16" s="345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52"/>
      <c r="K17" s="353"/>
      <c r="L17" s="354"/>
      <c r="M17" s="352"/>
      <c r="N17" s="355"/>
      <c r="O17" s="356"/>
      <c r="P17" s="352"/>
      <c r="Q17" s="353"/>
      <c r="R17" s="356"/>
      <c r="S17" s="355"/>
      <c r="T17" s="352"/>
    </row>
    <row r="18" spans="1:20" ht="14.25" customHeight="1">
      <c r="A18" s="11"/>
      <c r="B18" s="11"/>
      <c r="C18" s="28" t="s">
        <v>28</v>
      </c>
      <c r="D18" s="82"/>
      <c r="E18" s="92"/>
      <c r="F18" s="93"/>
      <c r="G18" s="32" t="s">
        <v>21</v>
      </c>
      <c r="H18" s="94"/>
      <c r="I18" s="100"/>
      <c r="J18" s="335"/>
      <c r="K18" s="336"/>
      <c r="L18" s="337"/>
      <c r="M18" s="335"/>
      <c r="N18" s="338"/>
      <c r="O18" s="339"/>
      <c r="P18" s="335"/>
      <c r="Q18" s="336"/>
      <c r="R18" s="339"/>
      <c r="S18" s="338"/>
      <c r="T18" s="335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340"/>
      <c r="K19" s="341"/>
      <c r="L19" s="342"/>
      <c r="M19" s="340"/>
      <c r="N19" s="343"/>
      <c r="O19" s="344"/>
      <c r="P19" s="340"/>
      <c r="Q19" s="341"/>
      <c r="R19" s="344"/>
      <c r="S19" s="343"/>
      <c r="T19" s="340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45"/>
      <c r="K20" s="346"/>
      <c r="L20" s="347"/>
      <c r="M20" s="345"/>
      <c r="N20" s="351"/>
      <c r="O20" s="350"/>
      <c r="P20" s="345"/>
      <c r="Q20" s="346"/>
      <c r="R20" s="350"/>
      <c r="S20" s="351"/>
      <c r="T20" s="345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52"/>
      <c r="K21" s="353"/>
      <c r="L21" s="354"/>
      <c r="M21" s="352"/>
      <c r="N21" s="355"/>
      <c r="O21" s="356"/>
      <c r="P21" s="352"/>
      <c r="Q21" s="353"/>
      <c r="R21" s="356"/>
      <c r="S21" s="355"/>
      <c r="T21" s="352"/>
    </row>
    <row r="22" spans="1:20" ht="14.25" customHeight="1">
      <c r="A22" s="11"/>
      <c r="B22" s="11"/>
      <c r="C22" s="130" t="s">
        <v>29</v>
      </c>
      <c r="D22" s="131" t="s">
        <v>30</v>
      </c>
      <c r="E22" s="132"/>
      <c r="F22" s="94"/>
      <c r="G22" s="133"/>
      <c r="H22" s="94"/>
      <c r="I22" s="100"/>
      <c r="J22" s="335"/>
      <c r="K22" s="336"/>
      <c r="L22" s="337"/>
      <c r="M22" s="335"/>
      <c r="N22" s="338"/>
      <c r="O22" s="339"/>
      <c r="P22" s="335"/>
      <c r="Q22" s="336"/>
      <c r="R22" s="339"/>
      <c r="S22" s="338"/>
      <c r="T22" s="335"/>
    </row>
    <row r="23" spans="1:20" ht="14.25" customHeight="1">
      <c r="A23" s="11"/>
      <c r="B23" s="11"/>
      <c r="C23" s="134"/>
      <c r="D23" s="135" t="s">
        <v>31</v>
      </c>
      <c r="E23" s="136"/>
      <c r="F23" s="105"/>
      <c r="G23" s="137"/>
      <c r="H23" s="105"/>
      <c r="I23" s="143"/>
      <c r="J23" s="357"/>
      <c r="K23" s="358"/>
      <c r="L23" s="359"/>
      <c r="M23" s="357"/>
      <c r="N23" s="360"/>
      <c r="O23" s="361"/>
      <c r="P23" s="357"/>
      <c r="Q23" s="358"/>
      <c r="R23" s="361"/>
      <c r="S23" s="360"/>
      <c r="T23" s="357"/>
    </row>
    <row r="24" spans="1:20" ht="14.25" customHeight="1" thickBot="1">
      <c r="A24" s="11"/>
      <c r="B24" s="144"/>
      <c r="C24" s="145"/>
      <c r="D24" s="146" t="s">
        <v>32</v>
      </c>
      <c r="E24" s="147"/>
      <c r="F24" s="91"/>
      <c r="G24" s="90"/>
      <c r="H24" s="91"/>
      <c r="I24" s="152"/>
      <c r="J24" s="149">
        <f>J8+J12</f>
        <v>4.88</v>
      </c>
      <c r="K24" s="149">
        <f>K8+K12</f>
        <v>1.7330000000000001</v>
      </c>
      <c r="L24" s="362"/>
      <c r="M24" s="149">
        <f>M8+M12</f>
        <v>5.1459999999999999</v>
      </c>
      <c r="N24" s="149">
        <f>N8+N12</f>
        <v>2.0229999999999997</v>
      </c>
      <c r="O24" s="363"/>
      <c r="P24" s="149">
        <f>P8+P12</f>
        <v>5.01</v>
      </c>
      <c r="Q24" s="149">
        <f>Q8+Q12</f>
        <v>1.948</v>
      </c>
      <c r="R24" s="363"/>
      <c r="S24" s="364">
        <f>S8+S12</f>
        <v>4.8759999999999994</v>
      </c>
      <c r="T24" s="149">
        <f>T8+T12</f>
        <v>1.8860000000000001</v>
      </c>
    </row>
    <row r="25" spans="1:20" ht="14.25" customHeight="1">
      <c r="A25" s="11"/>
      <c r="B25" s="4" t="s">
        <v>33</v>
      </c>
      <c r="C25" s="5" t="s">
        <v>34</v>
      </c>
      <c r="D25" s="7"/>
      <c r="E25" s="92" t="s">
        <v>35</v>
      </c>
      <c r="F25" s="154"/>
      <c r="G25" s="155" t="s">
        <v>36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37</v>
      </c>
      <c r="F26" s="151" t="s">
        <v>38</v>
      </c>
      <c r="G26" s="151" t="s">
        <v>37</v>
      </c>
      <c r="H26" s="15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91</v>
      </c>
      <c r="D27" s="157"/>
      <c r="E27" s="365"/>
      <c r="F27" s="139"/>
      <c r="G27" s="139"/>
      <c r="H27" s="142"/>
      <c r="I27" s="161"/>
      <c r="J27" s="162">
        <v>0</v>
      </c>
      <c r="K27" s="163"/>
      <c r="L27" s="164"/>
      <c r="M27" s="162">
        <v>0</v>
      </c>
      <c r="N27" s="165"/>
      <c r="O27" s="161"/>
      <c r="P27" s="162">
        <v>0</v>
      </c>
      <c r="Q27" s="163"/>
      <c r="R27" s="161"/>
      <c r="S27" s="165">
        <v>0</v>
      </c>
      <c r="T27" s="163"/>
    </row>
    <row r="28" spans="1:20" ht="14.25" customHeight="1">
      <c r="A28" s="11"/>
      <c r="B28" s="11"/>
      <c r="C28" s="166" t="s">
        <v>92</v>
      </c>
      <c r="D28" s="167"/>
      <c r="E28" s="109"/>
      <c r="F28" s="107"/>
      <c r="G28" s="107"/>
      <c r="H28" s="110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66" t="s">
        <v>93</v>
      </c>
      <c r="D29" s="167"/>
      <c r="E29" s="168">
        <v>49.1</v>
      </c>
      <c r="F29" s="169">
        <v>15</v>
      </c>
      <c r="G29" s="169"/>
      <c r="H29" s="170"/>
      <c r="I29" s="47"/>
      <c r="J29" s="51">
        <v>5.1999999999999998E-2</v>
      </c>
      <c r="K29" s="53"/>
      <c r="L29" s="50"/>
      <c r="M29" s="51">
        <v>5.5E-2</v>
      </c>
      <c r="N29" s="52"/>
      <c r="O29" s="47"/>
      <c r="P29" s="51">
        <v>5.8999999999999997E-2</v>
      </c>
      <c r="Q29" s="53"/>
      <c r="R29" s="47"/>
      <c r="S29" s="52">
        <v>5.3999999999999999E-2</v>
      </c>
      <c r="T29" s="53"/>
    </row>
    <row r="30" spans="1:20" ht="14.25" customHeight="1">
      <c r="A30" s="11"/>
      <c r="B30" s="11"/>
      <c r="C30" s="166" t="s">
        <v>94</v>
      </c>
      <c r="D30" s="167"/>
      <c r="E30" s="168">
        <v>49.1</v>
      </c>
      <c r="F30" s="169">
        <v>15</v>
      </c>
      <c r="G30" s="169"/>
      <c r="H30" s="170"/>
      <c r="I30" s="47"/>
      <c r="J30" s="51">
        <v>6.4000000000000001E-2</v>
      </c>
      <c r="K30" s="53"/>
      <c r="L30" s="50"/>
      <c r="M30" s="51">
        <v>6.4000000000000001E-2</v>
      </c>
      <c r="N30" s="52"/>
      <c r="O30" s="47"/>
      <c r="P30" s="51">
        <v>6.4000000000000001E-2</v>
      </c>
      <c r="Q30" s="53"/>
      <c r="R30" s="47"/>
      <c r="S30" s="52">
        <v>6.7000000000000004E-2</v>
      </c>
      <c r="T30" s="53"/>
    </row>
    <row r="31" spans="1:20" ht="14.25" customHeight="1">
      <c r="A31" s="11"/>
      <c r="B31" s="11"/>
      <c r="C31" s="166" t="s">
        <v>95</v>
      </c>
      <c r="D31" s="167"/>
      <c r="E31" s="168">
        <v>49.1</v>
      </c>
      <c r="F31" s="169">
        <v>15</v>
      </c>
      <c r="G31" s="169"/>
      <c r="H31" s="170"/>
      <c r="I31" s="47"/>
      <c r="J31" s="51">
        <v>0.18099999999999999</v>
      </c>
      <c r="K31" s="53"/>
      <c r="L31" s="50"/>
      <c r="M31" s="51">
        <v>0.22</v>
      </c>
      <c r="N31" s="52"/>
      <c r="O31" s="47"/>
      <c r="P31" s="51">
        <v>0.318</v>
      </c>
      <c r="Q31" s="53"/>
      <c r="R31" s="47"/>
      <c r="S31" s="52">
        <v>0.316</v>
      </c>
      <c r="T31" s="53"/>
    </row>
    <row r="32" spans="1:20" ht="14.25" customHeight="1">
      <c r="A32" s="11"/>
      <c r="B32" s="11"/>
      <c r="C32" s="166" t="s">
        <v>96</v>
      </c>
      <c r="D32" s="167"/>
      <c r="E32" s="168"/>
      <c r="F32" s="169"/>
      <c r="G32" s="169"/>
      <c r="H32" s="170"/>
      <c r="I32" s="47"/>
      <c r="J32" s="51">
        <v>0.28499999999999998</v>
      </c>
      <c r="K32" s="53"/>
      <c r="L32" s="50"/>
      <c r="M32" s="51">
        <v>0.36</v>
      </c>
      <c r="N32" s="52"/>
      <c r="O32" s="47"/>
      <c r="P32" s="51">
        <v>0.38300000000000001</v>
      </c>
      <c r="Q32" s="53"/>
      <c r="R32" s="47"/>
      <c r="S32" s="52">
        <v>0.33300000000000002</v>
      </c>
      <c r="T32" s="53"/>
    </row>
    <row r="33" spans="1:20" ht="14.25" customHeight="1">
      <c r="A33" s="11"/>
      <c r="B33" s="11"/>
      <c r="C33" s="166" t="s">
        <v>97</v>
      </c>
      <c r="D33" s="167"/>
      <c r="E33" s="168"/>
      <c r="F33" s="169"/>
      <c r="G33" s="169"/>
      <c r="H33" s="170"/>
      <c r="I33" s="47"/>
      <c r="J33" s="51">
        <v>0.16500000000000001</v>
      </c>
      <c r="K33" s="53"/>
      <c r="L33" s="50"/>
      <c r="M33" s="51">
        <v>0.16500000000000001</v>
      </c>
      <c r="N33" s="52"/>
      <c r="O33" s="47"/>
      <c r="P33" s="51">
        <v>0.16500000000000001</v>
      </c>
      <c r="Q33" s="53"/>
      <c r="R33" s="47"/>
      <c r="S33" s="52">
        <v>0.16500000000000001</v>
      </c>
      <c r="T33" s="53"/>
    </row>
    <row r="34" spans="1:20" ht="14.25" customHeight="1">
      <c r="A34" s="11"/>
      <c r="B34" s="11"/>
      <c r="C34" s="166" t="s">
        <v>98</v>
      </c>
      <c r="D34" s="167"/>
      <c r="E34" s="168">
        <v>49.1</v>
      </c>
      <c r="F34" s="169">
        <v>15</v>
      </c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2">
        <v>0</v>
      </c>
      <c r="T34" s="366"/>
    </row>
    <row r="35" spans="1:20" ht="14.25" customHeight="1">
      <c r="A35" s="11"/>
      <c r="B35" s="11"/>
      <c r="C35" s="166" t="s">
        <v>99</v>
      </c>
      <c r="D35" s="167"/>
      <c r="E35" s="168"/>
      <c r="F35" s="169"/>
      <c r="G35" s="169"/>
      <c r="H35" s="170"/>
      <c r="I35" s="47"/>
      <c r="J35" s="330">
        <v>1.7909999999999999</v>
      </c>
      <c r="K35" s="330"/>
      <c r="L35" s="330"/>
      <c r="M35" s="330">
        <v>1.7450000000000001</v>
      </c>
      <c r="N35" s="330"/>
      <c r="O35" s="330"/>
      <c r="P35" s="330">
        <v>1.6080000000000001</v>
      </c>
      <c r="Q35" s="330"/>
      <c r="R35" s="330"/>
      <c r="S35" s="330">
        <v>1.605</v>
      </c>
      <c r="T35" s="366"/>
    </row>
    <row r="36" spans="1:20" ht="14.25" customHeight="1">
      <c r="A36" s="11"/>
      <c r="B36" s="11"/>
      <c r="C36" s="166" t="s">
        <v>100</v>
      </c>
      <c r="D36" s="367"/>
      <c r="E36" s="168">
        <v>49.1</v>
      </c>
      <c r="F36" s="169">
        <v>15</v>
      </c>
      <c r="G36" s="169"/>
      <c r="H36" s="170"/>
      <c r="I36" s="47"/>
      <c r="J36" s="51">
        <v>0</v>
      </c>
      <c r="K36" s="53"/>
      <c r="L36" s="50"/>
      <c r="M36" s="51">
        <v>0</v>
      </c>
      <c r="N36" s="52"/>
      <c r="O36" s="47"/>
      <c r="P36" s="51">
        <v>0</v>
      </c>
      <c r="Q36" s="53"/>
      <c r="R36" s="47"/>
      <c r="S36" s="52">
        <v>0</v>
      </c>
      <c r="T36" s="366"/>
    </row>
    <row r="37" spans="1:20" ht="14.25" customHeight="1">
      <c r="A37" s="11"/>
      <c r="B37" s="11"/>
      <c r="C37" s="166" t="s">
        <v>101</v>
      </c>
      <c r="D37" s="167"/>
      <c r="E37" s="168">
        <v>49.1</v>
      </c>
      <c r="F37" s="169">
        <v>15</v>
      </c>
      <c r="G37" s="169"/>
      <c r="H37" s="170"/>
      <c r="I37" s="47"/>
      <c r="J37" s="51">
        <v>0.434</v>
      </c>
      <c r="K37" s="53"/>
      <c r="L37" s="50"/>
      <c r="M37" s="51">
        <v>0.53400000000000003</v>
      </c>
      <c r="N37" s="52"/>
      <c r="O37" s="47"/>
      <c r="P37" s="51">
        <v>0.54100000000000004</v>
      </c>
      <c r="Q37" s="53"/>
      <c r="R37" s="47"/>
      <c r="S37" s="52">
        <v>0.57499999999999996</v>
      </c>
      <c r="T37" s="366"/>
    </row>
    <row r="38" spans="1:20" ht="14.25" customHeight="1">
      <c r="A38" s="11"/>
      <c r="B38" s="11"/>
      <c r="C38" s="166" t="s">
        <v>102</v>
      </c>
      <c r="D38" s="167"/>
      <c r="E38" s="168"/>
      <c r="F38" s="169"/>
      <c r="G38" s="169"/>
      <c r="H38" s="170"/>
      <c r="I38" s="47"/>
      <c r="J38" s="330">
        <v>1.19</v>
      </c>
      <c r="K38" s="330"/>
      <c r="L38" s="330"/>
      <c r="M38" s="330">
        <v>1.22</v>
      </c>
      <c r="N38" s="330"/>
      <c r="O38" s="330"/>
      <c r="P38" s="330">
        <v>1.1359999999999999</v>
      </c>
      <c r="Q38" s="330"/>
      <c r="R38" s="330"/>
      <c r="S38" s="330">
        <v>1.248</v>
      </c>
      <c r="T38" s="366"/>
    </row>
    <row r="39" spans="1:20" ht="14.25" customHeight="1">
      <c r="A39" s="11"/>
      <c r="B39" s="11"/>
      <c r="C39" s="166" t="s">
        <v>103</v>
      </c>
      <c r="D39" s="367"/>
      <c r="E39" s="168">
        <v>49.1</v>
      </c>
      <c r="F39" s="169">
        <v>15</v>
      </c>
      <c r="G39" s="169"/>
      <c r="H39" s="170"/>
      <c r="I39" s="47"/>
      <c r="J39" s="51">
        <v>1.2E-2</v>
      </c>
      <c r="K39" s="53"/>
      <c r="L39" s="50"/>
      <c r="M39" s="51">
        <v>1.2E-2</v>
      </c>
      <c r="N39" s="52"/>
      <c r="O39" s="47"/>
      <c r="P39" s="51">
        <v>1.2E-2</v>
      </c>
      <c r="Q39" s="53"/>
      <c r="R39" s="47"/>
      <c r="S39" s="52">
        <v>1.2999999999999999E-2</v>
      </c>
      <c r="T39" s="394"/>
    </row>
    <row r="40" spans="1:20" ht="14.25" customHeight="1">
      <c r="A40" s="11"/>
      <c r="B40" s="11"/>
      <c r="C40" s="166" t="s">
        <v>104</v>
      </c>
      <c r="D40" s="167"/>
      <c r="E40" s="50"/>
      <c r="F40" s="169"/>
      <c r="G40" s="169"/>
      <c r="H40" s="170"/>
      <c r="I40" s="47"/>
      <c r="J40" s="51">
        <v>3.2000000000000001E-2</v>
      </c>
      <c r="K40" s="53"/>
      <c r="L40" s="50"/>
      <c r="M40" s="51">
        <v>0.45900000000000002</v>
      </c>
      <c r="N40" s="52"/>
      <c r="O40" s="47"/>
      <c r="P40" s="51">
        <v>0.48899999999999999</v>
      </c>
      <c r="Q40" s="53"/>
      <c r="R40" s="47"/>
      <c r="S40" s="52">
        <v>0.16200000000000001</v>
      </c>
      <c r="T40" s="53"/>
    </row>
    <row r="41" spans="1:20" ht="14.25" customHeight="1">
      <c r="A41" s="11"/>
      <c r="B41" s="11"/>
      <c r="C41" s="368" t="s">
        <v>105</v>
      </c>
      <c r="D41" s="369"/>
      <c r="E41" s="168">
        <v>49.1</v>
      </c>
      <c r="F41" s="169">
        <v>15</v>
      </c>
      <c r="G41" s="169"/>
      <c r="H41" s="170"/>
      <c r="I41" s="47"/>
      <c r="J41" s="51">
        <v>8.5000000000000006E-2</v>
      </c>
      <c r="K41" s="53"/>
      <c r="L41" s="50"/>
      <c r="M41" s="51">
        <v>7.5999999999999998E-2</v>
      </c>
      <c r="N41" s="52"/>
      <c r="O41" s="47"/>
      <c r="P41" s="51">
        <v>7.6999999999999999E-2</v>
      </c>
      <c r="Q41" s="53"/>
      <c r="R41" s="47"/>
      <c r="S41" s="52">
        <v>7.1999999999999995E-2</v>
      </c>
      <c r="T41" s="53"/>
    </row>
    <row r="42" spans="1:20" ht="14.25" customHeight="1">
      <c r="A42" s="11"/>
      <c r="B42" s="11"/>
      <c r="C42" s="166" t="s">
        <v>106</v>
      </c>
      <c r="D42" s="167"/>
      <c r="E42" s="168"/>
      <c r="F42" s="169"/>
      <c r="G42" s="169"/>
      <c r="H42" s="170"/>
      <c r="I42" s="47"/>
      <c r="J42" s="51">
        <v>0.36799999999999999</v>
      </c>
      <c r="K42" s="53"/>
      <c r="L42" s="50"/>
      <c r="M42" s="51">
        <v>0.40400000000000003</v>
      </c>
      <c r="N42" s="52"/>
      <c r="O42" s="47"/>
      <c r="P42" s="51">
        <v>0.38200000000000001</v>
      </c>
      <c r="Q42" s="53"/>
      <c r="R42" s="47"/>
      <c r="S42" s="52">
        <v>0.40500000000000003</v>
      </c>
      <c r="T42" s="53"/>
    </row>
    <row r="43" spans="1:20" ht="14.25" customHeight="1">
      <c r="A43" s="11"/>
      <c r="B43" s="11"/>
      <c r="C43" s="166" t="s">
        <v>107</v>
      </c>
      <c r="D43" s="167"/>
      <c r="E43" s="168">
        <v>49.1</v>
      </c>
      <c r="F43" s="169">
        <v>15</v>
      </c>
      <c r="G43" s="169"/>
      <c r="H43" s="170"/>
      <c r="I43" s="47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0</v>
      </c>
      <c r="T43" s="53"/>
    </row>
    <row r="44" spans="1:20" ht="14.25" customHeight="1">
      <c r="A44" s="11"/>
      <c r="B44" s="11"/>
      <c r="C44" s="166" t="s">
        <v>108</v>
      </c>
      <c r="D44" s="167"/>
      <c r="E44" s="168">
        <v>49.1</v>
      </c>
      <c r="F44" s="169">
        <v>15</v>
      </c>
      <c r="G44" s="169"/>
      <c r="H44" s="170"/>
      <c r="I44" s="47"/>
      <c r="J44" s="51">
        <v>0.20399999999999999</v>
      </c>
      <c r="K44" s="53"/>
      <c r="L44" s="50"/>
      <c r="M44" s="51">
        <v>0.20100000000000001</v>
      </c>
      <c r="N44" s="52"/>
      <c r="O44" s="47"/>
      <c r="P44" s="51">
        <v>0.19700000000000001</v>
      </c>
      <c r="Q44" s="53"/>
      <c r="R44" s="47"/>
      <c r="S44" s="52">
        <v>0.20300000000000001</v>
      </c>
      <c r="T44" s="53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75"/>
      <c r="J45" s="176"/>
      <c r="K45" s="112"/>
      <c r="L45" s="177"/>
      <c r="M45" s="176"/>
      <c r="N45" s="178"/>
      <c r="O45" s="175"/>
      <c r="P45" s="176"/>
      <c r="Q45" s="112"/>
      <c r="R45" s="175"/>
      <c r="S45" s="178"/>
      <c r="T45" s="112"/>
    </row>
    <row r="46" spans="1:20" ht="14.25" customHeight="1">
      <c r="A46" s="11"/>
      <c r="B46" s="11"/>
      <c r="C46" s="368"/>
      <c r="D46" s="369"/>
      <c r="E46" s="109"/>
      <c r="F46" s="107"/>
      <c r="G46" s="107"/>
      <c r="H46" s="110"/>
      <c r="I46" s="175"/>
      <c r="J46" s="176"/>
      <c r="K46" s="112"/>
      <c r="L46" s="177"/>
      <c r="M46" s="176"/>
      <c r="N46" s="178"/>
      <c r="O46" s="175"/>
      <c r="P46" s="176"/>
      <c r="Q46" s="112"/>
      <c r="R46" s="175"/>
      <c r="S46" s="178"/>
      <c r="T46" s="112"/>
    </row>
    <row r="47" spans="1:20" ht="14.25" customHeight="1">
      <c r="A47" s="11"/>
      <c r="B47" s="11"/>
      <c r="C47" s="166"/>
      <c r="D47" s="167"/>
      <c r="E47" s="109"/>
      <c r="F47" s="107"/>
      <c r="G47" s="107"/>
      <c r="H47" s="110"/>
      <c r="I47" s="175"/>
      <c r="J47" s="176"/>
      <c r="K47" s="112"/>
      <c r="L47" s="177"/>
      <c r="M47" s="176"/>
      <c r="N47" s="178"/>
      <c r="O47" s="175"/>
      <c r="P47" s="176"/>
      <c r="Q47" s="112"/>
      <c r="R47" s="175"/>
      <c r="S47" s="178"/>
      <c r="T47" s="112"/>
    </row>
    <row r="48" spans="1:20" ht="14.25" customHeight="1">
      <c r="A48" s="11"/>
      <c r="B48" s="11"/>
      <c r="C48" s="370"/>
      <c r="D48" s="371"/>
      <c r="E48" s="109"/>
      <c r="F48" s="107"/>
      <c r="G48" s="107"/>
      <c r="H48" s="110"/>
      <c r="I48" s="175"/>
      <c r="J48" s="176"/>
      <c r="K48" s="112"/>
      <c r="L48" s="177"/>
      <c r="M48" s="176"/>
      <c r="N48" s="178"/>
      <c r="O48" s="175"/>
      <c r="P48" s="176"/>
      <c r="Q48" s="112"/>
      <c r="R48" s="175"/>
      <c r="S48" s="178"/>
      <c r="T48" s="112"/>
    </row>
    <row r="49" spans="1:23" ht="14.25" customHeight="1">
      <c r="A49" s="11"/>
      <c r="B49" s="11"/>
      <c r="C49" s="166"/>
      <c r="D49" s="167"/>
      <c r="E49" s="109"/>
      <c r="F49" s="107"/>
      <c r="G49" s="107"/>
      <c r="H49" s="110"/>
      <c r="I49" s="175"/>
      <c r="J49" s="176"/>
      <c r="K49" s="112"/>
      <c r="L49" s="177"/>
      <c r="M49" s="176"/>
      <c r="N49" s="178"/>
      <c r="O49" s="175"/>
      <c r="P49" s="176"/>
      <c r="Q49" s="112"/>
      <c r="R49" s="175"/>
      <c r="S49" s="178"/>
      <c r="T49" s="112"/>
    </row>
    <row r="50" spans="1:23" ht="14.25" customHeight="1">
      <c r="A50" s="11"/>
      <c r="B50" s="11"/>
      <c r="C50" s="166"/>
      <c r="D50" s="167"/>
      <c r="E50" s="109"/>
      <c r="F50" s="107"/>
      <c r="G50" s="107"/>
      <c r="H50" s="110"/>
      <c r="I50" s="175"/>
      <c r="J50" s="176"/>
      <c r="K50" s="112"/>
      <c r="L50" s="177"/>
      <c r="M50" s="176"/>
      <c r="N50" s="178"/>
      <c r="O50" s="175"/>
      <c r="P50" s="176"/>
      <c r="Q50" s="112"/>
      <c r="R50" s="175"/>
      <c r="S50" s="178"/>
      <c r="T50" s="112"/>
    </row>
    <row r="51" spans="1:23" ht="14.25" customHeight="1">
      <c r="A51" s="11"/>
      <c r="B51" s="11"/>
      <c r="C51" s="166"/>
      <c r="D51" s="167"/>
      <c r="E51" s="109"/>
      <c r="F51" s="107"/>
      <c r="G51" s="107"/>
      <c r="H51" s="110"/>
      <c r="I51" s="175"/>
      <c r="J51" s="176"/>
      <c r="K51" s="112"/>
      <c r="L51" s="177"/>
      <c r="M51" s="176"/>
      <c r="N51" s="178"/>
      <c r="O51" s="175"/>
      <c r="P51" s="176"/>
      <c r="Q51" s="112"/>
      <c r="R51" s="175"/>
      <c r="S51" s="178"/>
      <c r="T51" s="112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79"/>
      <c r="I52" s="180"/>
      <c r="J52" s="181"/>
      <c r="K52" s="182"/>
      <c r="L52" s="183"/>
      <c r="M52" s="181"/>
      <c r="N52" s="184"/>
      <c r="O52" s="180"/>
      <c r="P52" s="181"/>
      <c r="Q52" s="182"/>
      <c r="R52" s="180"/>
      <c r="S52" s="184"/>
      <c r="T52" s="182"/>
    </row>
    <row r="53" spans="1:23" ht="14.25" customHeight="1">
      <c r="A53" s="185"/>
      <c r="B53" s="186"/>
      <c r="C53" s="204"/>
      <c r="D53" s="372"/>
      <c r="E53" s="100" t="s">
        <v>50</v>
      </c>
      <c r="F53" s="373">
        <f>IF(K58&gt;0,SQRT((1-K58^2)/K58^2),)</f>
        <v>0</v>
      </c>
      <c r="G53" s="188"/>
      <c r="H53" s="189"/>
      <c r="I53" s="186"/>
      <c r="J53" s="96"/>
      <c r="K53" s="97"/>
      <c r="L53" s="100" t="s">
        <v>50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85"/>
      <c r="B54" s="190"/>
      <c r="C54" s="374"/>
      <c r="D54" s="375"/>
      <c r="E54" s="152" t="s">
        <v>50</v>
      </c>
      <c r="F54" s="151">
        <f>IF(K59&gt;0,SQRT((1-K59^2)/K59^2),)</f>
        <v>0</v>
      </c>
      <c r="G54" s="193"/>
      <c r="H54" s="194"/>
      <c r="I54" s="190"/>
      <c r="J54" s="151"/>
      <c r="K54" s="179"/>
      <c r="L54" s="152" t="s">
        <v>50</v>
      </c>
      <c r="M54" s="376">
        <f>IF(I59&gt;0,SQRT((1-I59^2)/I59^2),)</f>
        <v>0</v>
      </c>
      <c r="N54" s="153"/>
      <c r="O54" s="152"/>
      <c r="P54" s="151"/>
      <c r="Q54" s="179"/>
      <c r="R54" s="152"/>
      <c r="S54" s="153"/>
      <c r="T54" s="179"/>
      <c r="V54" s="195"/>
    </row>
    <row r="55" spans="1:23" ht="14.25" customHeight="1">
      <c r="A55" s="11"/>
      <c r="B55" s="12" t="s">
        <v>51</v>
      </c>
      <c r="C55" s="196"/>
      <c r="D55" s="140" t="s">
        <v>30</v>
      </c>
      <c r="E55" s="197"/>
      <c r="F55" s="198"/>
      <c r="G55" s="198"/>
      <c r="H55" s="199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196"/>
      <c r="D56" s="108" t="s">
        <v>31</v>
      </c>
      <c r="E56" s="102"/>
      <c r="F56" s="205"/>
      <c r="G56" s="205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06"/>
      <c r="D57" s="179" t="s">
        <v>32</v>
      </c>
      <c r="E57" s="113"/>
      <c r="F57" s="207"/>
      <c r="G57" s="207"/>
      <c r="H57" s="114"/>
      <c r="I57" s="208"/>
      <c r="J57" s="209" t="s">
        <v>109</v>
      </c>
      <c r="K57" s="212"/>
      <c r="L57" s="377"/>
      <c r="M57" s="209" t="s">
        <v>109</v>
      </c>
      <c r="N57" s="378"/>
      <c r="O57" s="213"/>
      <c r="P57" s="209" t="s">
        <v>109</v>
      </c>
      <c r="Q57" s="212"/>
      <c r="R57" s="213"/>
      <c r="S57" s="209" t="s">
        <v>109</v>
      </c>
      <c r="T57" s="210"/>
    </row>
    <row r="58" spans="1:23" ht="14.25" customHeight="1" thickBot="1">
      <c r="A58" s="11"/>
      <c r="B58" s="214" t="s">
        <v>54</v>
      </c>
      <c r="C58" s="215"/>
      <c r="D58" s="216"/>
      <c r="E58" s="217" t="s">
        <v>55</v>
      </c>
      <c r="F58" s="218"/>
      <c r="G58" s="218"/>
      <c r="H58" s="219"/>
      <c r="I58" s="220"/>
      <c r="J58" s="221"/>
      <c r="K58" s="222"/>
      <c r="L58" s="220"/>
      <c r="M58" s="221"/>
      <c r="N58" s="222"/>
      <c r="O58" s="220"/>
      <c r="P58" s="221"/>
      <c r="Q58" s="222"/>
      <c r="R58" s="220"/>
      <c r="S58" s="221"/>
      <c r="T58" s="222"/>
    </row>
    <row r="59" spans="1:23" ht="14.25" customHeight="1">
      <c r="A59" s="11"/>
      <c r="B59" s="223"/>
      <c r="C59" s="224"/>
      <c r="D59" s="225"/>
      <c r="E59" s="226" t="s">
        <v>56</v>
      </c>
      <c r="F59" s="227"/>
      <c r="G59" s="227"/>
      <c r="H59" s="228"/>
      <c r="I59" s="229"/>
      <c r="J59" s="221"/>
      <c r="K59" s="231"/>
      <c r="L59" s="229"/>
      <c r="M59" s="221"/>
      <c r="N59" s="231"/>
      <c r="O59" s="229"/>
      <c r="P59" s="221"/>
      <c r="Q59" s="231"/>
      <c r="R59" s="229"/>
      <c r="S59" s="221"/>
      <c r="T59" s="231"/>
    </row>
    <row r="60" spans="1:23" ht="14.25" customHeight="1">
      <c r="A60" s="11"/>
      <c r="B60" s="223"/>
      <c r="C60" s="224"/>
      <c r="D60" s="225"/>
      <c r="E60" s="232" t="s">
        <v>28</v>
      </c>
      <c r="F60" s="233"/>
      <c r="G60" s="233"/>
      <c r="H60" s="234"/>
      <c r="I60" s="102"/>
      <c r="J60" s="205"/>
      <c r="K60" s="198"/>
      <c r="L60" s="102"/>
      <c r="M60" s="205"/>
      <c r="N60" s="103"/>
      <c r="O60" s="102"/>
      <c r="P60" s="205"/>
      <c r="Q60" s="103"/>
      <c r="R60" s="102"/>
      <c r="S60" s="205"/>
      <c r="T60" s="103"/>
    </row>
    <row r="61" spans="1:23" ht="14.25" customHeight="1" thickBot="1">
      <c r="A61" s="11"/>
      <c r="B61" s="235"/>
      <c r="C61" s="236"/>
      <c r="D61" s="237"/>
      <c r="E61" s="238" t="s">
        <v>28</v>
      </c>
      <c r="F61" s="239"/>
      <c r="G61" s="239"/>
      <c r="H61" s="240"/>
      <c r="I61" s="113"/>
      <c r="J61" s="207"/>
      <c r="K61" s="207"/>
      <c r="L61" s="113"/>
      <c r="M61" s="207"/>
      <c r="N61" s="114"/>
      <c r="O61" s="113"/>
      <c r="P61" s="207"/>
      <c r="Q61" s="114"/>
      <c r="R61" s="113"/>
      <c r="S61" s="207"/>
      <c r="T61" s="114"/>
      <c r="W61" s="241"/>
    </row>
    <row r="62" spans="1:23" ht="14.25" customHeight="1">
      <c r="A62" s="11"/>
      <c r="B62" s="5" t="s">
        <v>57</v>
      </c>
      <c r="C62" s="6"/>
      <c r="D62" s="7"/>
      <c r="E62" s="242" t="s">
        <v>58</v>
      </c>
      <c r="F62" s="243"/>
      <c r="G62" s="243"/>
      <c r="H62" s="244"/>
      <c r="I62" s="245">
        <f>ROUND((V8^2+W8^2)*[1]АРЭС!$F$10/[1]АРЭС!$C$10^2,4)</f>
        <v>2.2000000000000001E-3</v>
      </c>
      <c r="J62" s="246" t="s">
        <v>59</v>
      </c>
      <c r="K62" s="247">
        <f>ROUND((V8^2+W8^2)*[1]АРЭС!$I$10/([1]АРЭС!$C$10*100),4)</f>
        <v>6.5000000000000002E-2</v>
      </c>
      <c r="L62" s="245">
        <f>ROUND((X8^2+Y8^2)*[1]АРЭС!$F$10/[1]АРЭС!$C$10^2,4)</f>
        <v>2.7000000000000001E-3</v>
      </c>
      <c r="M62" s="246" t="s">
        <v>59</v>
      </c>
      <c r="N62" s="247">
        <f>ROUND((X8^2+Y8^2)*[1]АРЭС!$I$10/([1]АРЭС!$C$10*100),4)</f>
        <v>7.6999999999999999E-2</v>
      </c>
      <c r="O62" s="245">
        <f>ROUND((Z8^2+AA8^2)*[1]АРЭС!$F$10/[1]АРЭС!$C$10^2,4)</f>
        <v>2.2000000000000001E-3</v>
      </c>
      <c r="P62" s="246" t="s">
        <v>59</v>
      </c>
      <c r="Q62" s="247">
        <f>ROUND((Z8^2+AA8^2)*[1]АРЭС!$I$10/([1]АРЭС!$C$10*100),4)</f>
        <v>6.4600000000000005E-2</v>
      </c>
      <c r="R62" s="245">
        <f>ROUND((AB8^2+AC8^2)*[1]АРЭС!$F$10/[1]АРЭС!$C$10^2,4)</f>
        <v>2.0999999999999999E-3</v>
      </c>
      <c r="S62" s="246" t="s">
        <v>59</v>
      </c>
      <c r="T62" s="247">
        <f>ROUND((AB8^2+AC8^2)*[1]АРЭС!$I$10/([1]АРЭС!$C$10*100),4)</f>
        <v>5.9499999999999997E-2</v>
      </c>
    </row>
    <row r="63" spans="1:23" ht="14.25" customHeight="1">
      <c r="A63" s="11"/>
      <c r="B63" s="12"/>
      <c r="C63" s="13"/>
      <c r="D63" s="14"/>
      <c r="E63" s="248" t="s">
        <v>58</v>
      </c>
      <c r="F63" s="249"/>
      <c r="G63" s="249"/>
      <c r="H63" s="250"/>
      <c r="I63" s="251">
        <f>ROUND((V12^2+W12^2)*[1]АРЭС!$F$11/[1]АРЭС!$C$11^2,4)</f>
        <v>1E-3</v>
      </c>
      <c r="J63" s="252" t="s">
        <v>59</v>
      </c>
      <c r="K63" s="253">
        <f>ROUND((V12^2+W12^2)*[1]АРЭС!$I$11/([1]АРЭС!$C$11*100),4)</f>
        <v>3.0200000000000001E-2</v>
      </c>
      <c r="L63" s="251">
        <f>ROUND((X12^2+Y12^2)*[1]АРЭС!$F$11/[1]АРЭС!$C$11^2,4)</f>
        <v>1E-3</v>
      </c>
      <c r="M63" s="252" t="s">
        <v>59</v>
      </c>
      <c r="N63" s="253">
        <f>ROUND((X12^2+Y12^2)*[1]АРЭС!$I$11/([1]АРЭС!$C$11*100),4)</f>
        <v>3.2500000000000001E-2</v>
      </c>
      <c r="O63" s="251">
        <f>ROUND((Z12^2+AA12^2)*[1]АРЭС!$F$11/[1]АРЭС!$C$11^2,4)</f>
        <v>1.1999999999999999E-3</v>
      </c>
      <c r="P63" s="252" t="s">
        <v>59</v>
      </c>
      <c r="Q63" s="253">
        <f>ROUND((Z12^2+AA12^2)*[1]АРЭС!$I$11/([1]АРЭС!$C$11*100),4)</f>
        <v>3.6299999999999999E-2</v>
      </c>
      <c r="R63" s="251">
        <f>ROUND((AB12^2+AC12^2)*[1]АРЭС!$F$11/[1]АРЭС!$C$11^2,4)</f>
        <v>1.1000000000000001E-3</v>
      </c>
      <c r="S63" s="252" t="s">
        <v>59</v>
      </c>
      <c r="T63" s="253">
        <f>ROUND((AB12^2+AC12^2)*[1]АРЭС!$I$11/([1]АРЭС!$C$11*100),4)</f>
        <v>3.5499999999999997E-2</v>
      </c>
    </row>
    <row r="64" spans="1:23" ht="14.25" customHeight="1">
      <c r="A64" s="11"/>
      <c r="B64" s="12"/>
      <c r="C64" s="13"/>
      <c r="D64" s="14"/>
      <c r="E64" s="248" t="s">
        <v>58</v>
      </c>
      <c r="F64" s="249"/>
      <c r="G64" s="249"/>
      <c r="H64" s="250"/>
      <c r="I64" s="136"/>
      <c r="J64" s="254" t="s">
        <v>59</v>
      </c>
      <c r="K64" s="105"/>
      <c r="L64" s="136"/>
      <c r="M64" s="254" t="s">
        <v>59</v>
      </c>
      <c r="N64" s="105"/>
      <c r="O64" s="136"/>
      <c r="P64" s="254" t="s">
        <v>59</v>
      </c>
      <c r="Q64" s="105"/>
      <c r="R64" s="136"/>
      <c r="S64" s="254" t="s">
        <v>59</v>
      </c>
      <c r="T64" s="105"/>
    </row>
    <row r="65" spans="1:20" ht="14.25" customHeight="1" thickBot="1">
      <c r="A65" s="11"/>
      <c r="B65" s="12"/>
      <c r="C65" s="13"/>
      <c r="D65" s="14"/>
      <c r="E65" s="255" t="s">
        <v>58</v>
      </c>
      <c r="F65" s="256"/>
      <c r="G65" s="256"/>
      <c r="H65" s="257"/>
      <c r="I65" s="147"/>
      <c r="J65" s="258" t="s">
        <v>59</v>
      </c>
      <c r="K65" s="91"/>
      <c r="L65" s="147"/>
      <c r="M65" s="258" t="s">
        <v>59</v>
      </c>
      <c r="N65" s="91"/>
      <c r="O65" s="147"/>
      <c r="P65" s="258" t="s">
        <v>59</v>
      </c>
      <c r="Q65" s="91"/>
      <c r="R65" s="147"/>
      <c r="S65" s="258" t="s">
        <v>59</v>
      </c>
      <c r="T65" s="91"/>
    </row>
    <row r="66" spans="1:20" ht="14.25" customHeight="1">
      <c r="A66" s="185"/>
      <c r="B66" s="259"/>
      <c r="C66" s="260"/>
      <c r="D66" s="261"/>
      <c r="E66" s="262"/>
      <c r="F66" s="263" t="s">
        <v>60</v>
      </c>
      <c r="G66" s="263"/>
      <c r="H66" s="264"/>
      <c r="I66" s="265">
        <f>I62+V8+V7+H6</f>
        <v>2.8772000000000002</v>
      </c>
      <c r="J66" s="266" t="s">
        <v>59</v>
      </c>
      <c r="K66" s="267">
        <f>K62+W8+W7+H7</f>
        <v>1.2751999999999999</v>
      </c>
      <c r="L66" s="265">
        <f>L62+X8+X7+H6</f>
        <v>3.0846999999999998</v>
      </c>
      <c r="M66" s="266" t="s">
        <v>59</v>
      </c>
      <c r="N66" s="268">
        <f>N62+Y8+Y7+H7</f>
        <v>1.4991999999999999</v>
      </c>
      <c r="O66" s="269">
        <f>O62+Z8+Z7+H6</f>
        <v>2.8322000000000003</v>
      </c>
      <c r="P66" s="266" t="s">
        <v>59</v>
      </c>
      <c r="Q66" s="267">
        <f>Q62+AA8+AA7+H7</f>
        <v>1.3668</v>
      </c>
      <c r="R66" s="265">
        <f>R62+AB8+AB7+H6</f>
        <v>2.7330999999999999</v>
      </c>
      <c r="S66" s="266" t="s">
        <v>59</v>
      </c>
      <c r="T66" s="268">
        <f>T62+AC8+AC7+H7</f>
        <v>1.2786999999999999</v>
      </c>
    </row>
    <row r="67" spans="1:20" ht="14.25" customHeight="1">
      <c r="A67" s="185"/>
      <c r="B67" s="270"/>
      <c r="C67" s="271"/>
      <c r="D67" s="272"/>
      <c r="E67" s="273"/>
      <c r="F67" s="274" t="s">
        <v>61</v>
      </c>
      <c r="G67" s="274"/>
      <c r="H67" s="275"/>
      <c r="I67" s="276">
        <f>I63+V12+V11+H10</f>
        <v>2.0559999999999996</v>
      </c>
      <c r="J67" s="254" t="s">
        <v>59</v>
      </c>
      <c r="K67" s="276">
        <f>K63+W12+W11+H11</f>
        <v>0.79620000000000002</v>
      </c>
      <c r="L67" s="277">
        <f>L63+X12+X11+H10</f>
        <v>2.1149999999999998</v>
      </c>
      <c r="M67" s="254" t="s">
        <v>59</v>
      </c>
      <c r="N67" s="278">
        <f>N63+Y12+Y11+H11</f>
        <v>0.87649999999999995</v>
      </c>
      <c r="O67" s="276">
        <f>O63+Z12+Z11+H10</f>
        <v>2.2311999999999999</v>
      </c>
      <c r="P67" s="254" t="s">
        <v>59</v>
      </c>
      <c r="Q67" s="276">
        <f>Q63+AA12+AA11+H11</f>
        <v>0.92530000000000001</v>
      </c>
      <c r="R67" s="277">
        <f>R63+AB12+AB11+H10</f>
        <v>2.1960999999999999</v>
      </c>
      <c r="S67" s="254" t="s">
        <v>59</v>
      </c>
      <c r="T67" s="278">
        <f>T63+AC12+AC11+H11</f>
        <v>0.94550000000000001</v>
      </c>
    </row>
    <row r="68" spans="1:20" ht="14.25" customHeight="1">
      <c r="A68" s="185"/>
      <c r="B68" s="270"/>
      <c r="C68" s="271"/>
      <c r="D68" s="272"/>
      <c r="E68" s="273"/>
      <c r="F68" s="279" t="s">
        <v>62</v>
      </c>
      <c r="G68" s="279"/>
      <c r="H68" s="275"/>
      <c r="I68" s="137"/>
      <c r="J68" s="254" t="s">
        <v>59</v>
      </c>
      <c r="K68" s="137"/>
      <c r="L68" s="136"/>
      <c r="M68" s="254" t="s">
        <v>59</v>
      </c>
      <c r="N68" s="105"/>
      <c r="O68" s="137"/>
      <c r="P68" s="254" t="s">
        <v>59</v>
      </c>
      <c r="Q68" s="137"/>
      <c r="R68" s="136"/>
      <c r="S68" s="254" t="s">
        <v>59</v>
      </c>
      <c r="T68" s="105"/>
    </row>
    <row r="69" spans="1:20" ht="14.25" customHeight="1" thickBot="1">
      <c r="A69" s="185"/>
      <c r="B69" s="280"/>
      <c r="C69" s="281"/>
      <c r="D69" s="282"/>
      <c r="E69" s="283"/>
      <c r="F69" s="284" t="s">
        <v>63</v>
      </c>
      <c r="G69" s="284"/>
      <c r="H69" s="285"/>
      <c r="I69" s="281"/>
      <c r="J69" s="286" t="s">
        <v>59</v>
      </c>
      <c r="K69" s="281"/>
      <c r="L69" s="280"/>
      <c r="M69" s="286" t="s">
        <v>59</v>
      </c>
      <c r="N69" s="282"/>
      <c r="O69" s="281"/>
      <c r="P69" s="286" t="s">
        <v>59</v>
      </c>
      <c r="Q69" s="281"/>
      <c r="R69" s="280"/>
      <c r="S69" s="286" t="s">
        <v>59</v>
      </c>
      <c r="T69" s="282"/>
    </row>
    <row r="70" spans="1:20" ht="14.25" customHeight="1" thickBot="1">
      <c r="A70" s="11"/>
      <c r="B70" s="20"/>
      <c r="C70" s="21"/>
      <c r="D70" s="22"/>
      <c r="E70" s="287" t="s">
        <v>64</v>
      </c>
      <c r="F70" s="288"/>
      <c r="G70" s="288"/>
      <c r="H70" s="289"/>
      <c r="I70" s="290">
        <f>I66+I67</f>
        <v>4.9331999999999994</v>
      </c>
      <c r="J70" s="291" t="s">
        <v>59</v>
      </c>
      <c r="K70" s="292">
        <f>K66+K67</f>
        <v>2.0713999999999997</v>
      </c>
      <c r="L70" s="290">
        <f>L66+L67</f>
        <v>5.1997</v>
      </c>
      <c r="M70" s="291" t="s">
        <v>59</v>
      </c>
      <c r="N70" s="292">
        <f>N66+N67</f>
        <v>2.3756999999999997</v>
      </c>
      <c r="O70" s="290">
        <f>O66+O67</f>
        <v>5.0633999999999997</v>
      </c>
      <c r="P70" s="291" t="s">
        <v>59</v>
      </c>
      <c r="Q70" s="292">
        <f>Q66+Q67</f>
        <v>2.2921</v>
      </c>
      <c r="R70" s="290">
        <f>R66+R67</f>
        <v>4.9291999999999998</v>
      </c>
      <c r="S70" s="291" t="s">
        <v>59</v>
      </c>
      <c r="T70" s="292">
        <f>T66+T67</f>
        <v>2.2241999999999997</v>
      </c>
    </row>
    <row r="71" spans="1:20" ht="14.25" customHeight="1" thickBot="1">
      <c r="A71" s="11"/>
      <c r="B71" s="121" t="s">
        <v>65</v>
      </c>
      <c r="C71" s="379"/>
      <c r="D71" s="380"/>
      <c r="E71" s="293" t="s">
        <v>66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5"/>
    </row>
    <row r="72" spans="1:20" ht="14.25" customHeight="1" thickBot="1">
      <c r="A72" s="144"/>
      <c r="B72" s="296" t="s">
        <v>67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8"/>
    </row>
    <row r="74" spans="1:20" s="381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20</vt:i4>
      </vt:variant>
    </vt:vector>
  </HeadingPairs>
  <TitlesOfParts>
    <vt:vector size="47" baseType="lpstr">
      <vt:lpstr>ИЗУМРУД </vt:lpstr>
      <vt:lpstr>ИЗУМРУД  (2)</vt:lpstr>
      <vt:lpstr>ИЗУМРУД  (3)</vt:lpstr>
      <vt:lpstr>ИЗУМРУД  (4)</vt:lpstr>
      <vt:lpstr>ИЗУМРУД  (5)</vt:lpstr>
      <vt:lpstr>ИЗУМРУД  (6)</vt:lpstr>
      <vt:lpstr>СОЛНЕЧНАЯ </vt:lpstr>
      <vt:lpstr>СОЛНЕЧНАЯ1</vt:lpstr>
      <vt:lpstr>СОЛНЕЧНАЯ2 </vt:lpstr>
      <vt:lpstr>СОЛНЕЧНАЯ3</vt:lpstr>
      <vt:lpstr>СОЛНЕЧНАЯ4</vt:lpstr>
      <vt:lpstr>СОЛНЕЧНАЯ5</vt:lpstr>
      <vt:lpstr>РОЗОВАЯ1</vt:lpstr>
      <vt:lpstr>РОЗОВАЯ1 (2)</vt:lpstr>
      <vt:lpstr>РОЗОВАЯ1 (3)</vt:lpstr>
      <vt:lpstr>РОЗОВАЯ1 (4)</vt:lpstr>
      <vt:lpstr>РОЗОВАЯ1 (5)</vt:lpstr>
      <vt:lpstr>РОЗОВАЯ1 (6)</vt:lpstr>
      <vt:lpstr>Вед.АЧР</vt:lpstr>
      <vt:lpstr>Вед.АЧР (2)</vt:lpstr>
      <vt:lpstr>Вед.АЧР (3)</vt:lpstr>
      <vt:lpstr>Вед.АЧР(4)</vt:lpstr>
      <vt:lpstr>Вед.АЧР (5)</vt:lpstr>
      <vt:lpstr>Вед.АЧР(6)</vt:lpstr>
      <vt:lpstr>сводная</vt:lpstr>
      <vt:lpstr>ЭПК</vt:lpstr>
      <vt:lpstr>ЭПК1</vt:lpstr>
      <vt:lpstr>'ИЗУМРУД '!Область_печати</vt:lpstr>
      <vt:lpstr>'ИЗУМРУД  (2)'!Область_печати</vt:lpstr>
      <vt:lpstr>'ИЗУМРУД  (3)'!Область_печати</vt:lpstr>
      <vt:lpstr>'ИЗУМРУД  (4)'!Область_печати</vt:lpstr>
      <vt:lpstr>'ИЗУМРУД  (5)'!Область_печати</vt:lpstr>
      <vt:lpstr>'ИЗУМРУД  (6)'!Область_печати</vt:lpstr>
      <vt:lpstr>РОЗОВАЯ1!Область_печати</vt:lpstr>
      <vt:lpstr>'РОЗОВАЯ1 (2)'!Область_печати</vt:lpstr>
      <vt:lpstr>'РОЗОВАЯ1 (3)'!Область_печати</vt:lpstr>
      <vt:lpstr>'РОЗОВАЯ1 (4)'!Область_печати</vt:lpstr>
      <vt:lpstr>'РОЗОВАЯ1 (5)'!Область_печати</vt:lpstr>
      <vt:lpstr>'РОЗОВАЯ1 (6)'!Область_печати</vt:lpstr>
      <vt:lpstr>сводная!Область_печати</vt:lpstr>
      <vt:lpstr>'СОЛНЕЧНАЯ '!Область_печати</vt:lpstr>
      <vt:lpstr>СОЛНЕЧНАЯ1!Область_печати</vt:lpstr>
      <vt:lpstr>'СОЛНЕЧНАЯ2 '!Область_печати</vt:lpstr>
      <vt:lpstr>СОЛНЕЧНАЯ3!Область_печати</vt:lpstr>
      <vt:lpstr>СОЛНЕЧНАЯ4!Область_печати</vt:lpstr>
      <vt:lpstr>СОЛНЕЧНАЯ5!Область_печати</vt:lpstr>
      <vt:lpstr>ЭПК!Область_печати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2018-02-28T11:13:39Z</dcterms:created>
  <dcterms:modified xsi:type="dcterms:W3CDTF">2018-02-28T11:23:13Z</dcterms:modified>
</cp:coreProperties>
</file>